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4\ИСПОЛНЕНИЕ 2024\Исполнение 2024 год\Владимир- 2024г исполн\"/>
    </mc:Choice>
  </mc:AlternateContent>
  <bookViews>
    <workbookView xWindow="660" yWindow="-210" windowWidth="11925" windowHeight="11490" tabRatio="924"/>
  </bookViews>
  <sheets>
    <sheet name="1" sheetId="2" r:id="rId1"/>
  </sheets>
  <externalReferences>
    <externalReference r:id="rId2"/>
  </externalReferences>
  <definedNames>
    <definedName name="_xlnm.Print_Area" localSheetId="0">'1'!$A$1:$F$81</definedName>
  </definedNames>
  <calcPr calcId="162913"/>
</workbook>
</file>

<file path=xl/calcChain.xml><?xml version="1.0" encoding="utf-8"?>
<calcChain xmlns="http://schemas.openxmlformats.org/spreadsheetml/2006/main">
  <c r="C80" i="2" l="1"/>
  <c r="D79" i="2"/>
  <c r="D80" i="2" s="1"/>
  <c r="C76" i="2"/>
  <c r="D75" i="2"/>
  <c r="E71" i="2"/>
  <c r="E70" i="2"/>
  <c r="D69" i="2"/>
  <c r="C69" i="2"/>
  <c r="E69" i="2" s="1"/>
  <c r="G64" i="2"/>
  <c r="E64" i="2"/>
  <c r="D63" i="2"/>
  <c r="C63" i="2"/>
  <c r="E63" i="2" s="1"/>
  <c r="E62" i="2"/>
  <c r="D61" i="2"/>
  <c r="C61" i="2"/>
  <c r="E61" i="2" s="1"/>
  <c r="E60" i="2"/>
  <c r="D59" i="2"/>
  <c r="C59" i="2"/>
  <c r="E59" i="2" s="1"/>
  <c r="E57" i="2"/>
  <c r="D56" i="2"/>
  <c r="E56" i="2" s="1"/>
  <c r="C56" i="2"/>
  <c r="E54" i="2"/>
  <c r="E53" i="2"/>
  <c r="E52" i="2"/>
  <c r="D51" i="2"/>
  <c r="C51" i="2"/>
  <c r="E51" i="2" s="1"/>
  <c r="E50" i="2"/>
  <c r="D49" i="2"/>
  <c r="C49" i="2"/>
  <c r="E49" i="2" s="1"/>
  <c r="D47" i="2"/>
  <c r="C47" i="2"/>
  <c r="E44" i="2"/>
  <c r="D42" i="2"/>
  <c r="E42" i="2" s="1"/>
  <c r="C42" i="2"/>
  <c r="E40" i="2"/>
  <c r="D36" i="2"/>
  <c r="C36" i="2"/>
  <c r="D34" i="2"/>
  <c r="E34" i="2" s="1"/>
  <c r="C34" i="2"/>
  <c r="D31" i="2"/>
  <c r="C31" i="2"/>
  <c r="E29" i="2"/>
  <c r="E28" i="2"/>
  <c r="D27" i="2"/>
  <c r="E27" i="2" s="1"/>
  <c r="C27" i="2"/>
  <c r="E26" i="2"/>
  <c r="D25" i="2"/>
  <c r="E25" i="2" s="1"/>
  <c r="C25" i="2"/>
  <c r="E24" i="2"/>
  <c r="E20" i="2"/>
  <c r="E19" i="2"/>
  <c r="D18" i="2"/>
  <c r="C18" i="2"/>
  <c r="E17" i="2"/>
  <c r="E15" i="2"/>
  <c r="E14" i="2"/>
  <c r="D13" i="2"/>
  <c r="E13" i="2" s="1"/>
  <c r="C13" i="2"/>
  <c r="D12" i="2"/>
  <c r="E12" i="2" s="1"/>
  <c r="C12" i="2"/>
  <c r="D11" i="2"/>
  <c r="E11" i="2" s="1"/>
  <c r="C11" i="2"/>
  <c r="C68" i="2" s="1"/>
  <c r="D10" i="2"/>
  <c r="E10" i="2" s="1"/>
  <c r="C10" i="2"/>
  <c r="C67" i="2" s="1"/>
  <c r="C66" i="2" s="1"/>
  <c r="D9" i="2"/>
  <c r="E9" i="2" s="1"/>
  <c r="C9" i="2"/>
  <c r="D8" i="2"/>
  <c r="E8" i="2" s="1"/>
  <c r="C8" i="2"/>
  <c r="C65" i="2" s="1"/>
  <c r="D5" i="2"/>
  <c r="A3" i="2"/>
  <c r="C72" i="2" l="1"/>
  <c r="C77" i="2"/>
  <c r="C75" i="2" s="1"/>
  <c r="F31" i="2"/>
  <c r="F47" i="2"/>
  <c r="F61" i="2"/>
  <c r="F59" i="2"/>
  <c r="F69" i="2"/>
  <c r="F9" i="2"/>
  <c r="F11" i="2"/>
  <c r="F13" i="2"/>
  <c r="E18" i="2"/>
  <c r="F25" i="2"/>
  <c r="F34" i="2"/>
  <c r="F56" i="2"/>
  <c r="D65" i="2"/>
  <c r="D67" i="2"/>
  <c r="D68" i="2"/>
  <c r="E67" i="2" l="1"/>
  <c r="F67" i="2"/>
  <c r="D66" i="2"/>
  <c r="E68" i="2"/>
  <c r="F68" i="2"/>
  <c r="E65" i="2"/>
  <c r="F64" i="2"/>
  <c r="F62" i="2"/>
  <c r="F60" i="2"/>
  <c r="F58" i="2"/>
  <c r="F54" i="2"/>
  <c r="F53" i="2"/>
  <c r="F52" i="2"/>
  <c r="F50" i="2"/>
  <c r="F48" i="2"/>
  <c r="F46" i="2"/>
  <c r="F44" i="2"/>
  <c r="F43" i="2"/>
  <c r="F40" i="2"/>
  <c r="F39" i="2"/>
  <c r="F37" i="2"/>
  <c r="F35" i="2"/>
  <c r="F32" i="2"/>
  <c r="F30" i="2"/>
  <c r="F22" i="2"/>
  <c r="F20" i="2"/>
  <c r="F19" i="2"/>
  <c r="F17" i="2"/>
  <c r="F16" i="2"/>
  <c r="D72" i="2"/>
  <c r="F71" i="2"/>
  <c r="F70" i="2"/>
  <c r="F57" i="2"/>
  <c r="F55" i="2"/>
  <c r="F45" i="2"/>
  <c r="F41" i="2"/>
  <c r="F38" i="2"/>
  <c r="F33" i="2"/>
  <c r="F29" i="2"/>
  <c r="F28" i="2"/>
  <c r="F26" i="2"/>
  <c r="F24" i="2"/>
  <c r="F23" i="2"/>
  <c r="F21" i="2"/>
  <c r="F15" i="2"/>
  <c r="F14" i="2"/>
  <c r="F42" i="2"/>
  <c r="F27" i="2"/>
  <c r="F12" i="2"/>
  <c r="F10" i="2"/>
  <c r="F8" i="2"/>
  <c r="F63" i="2"/>
  <c r="F51" i="2"/>
  <c r="F49" i="2"/>
  <c r="F36" i="2"/>
  <c r="F18" i="2"/>
  <c r="F65" i="2" l="1"/>
  <c r="E66" i="2"/>
  <c r="F66" i="2"/>
</calcChain>
</file>

<file path=xl/sharedStrings.xml><?xml version="1.0" encoding="utf-8"?>
<sst xmlns="http://schemas.openxmlformats.org/spreadsheetml/2006/main" count="116" uniqueCount="99">
  <si>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</si>
  <si>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</si>
  <si>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</si>
  <si>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</si>
  <si>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</si>
  <si>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</si>
  <si>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</si>
  <si>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</si>
  <si>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</si>
  <si>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</si>
  <si>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</si>
  <si>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</si>
  <si>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</si>
  <si>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</si>
  <si>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</si>
  <si>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</si>
  <si>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</si>
  <si>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</si>
  <si>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</si>
  <si>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</si>
  <si>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</si>
  <si>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</si>
  <si>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</si>
  <si>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</si>
  <si>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0801</t>
  </si>
  <si>
    <t>Бюджетный кредит</t>
  </si>
  <si>
    <t>Глава администрации поселения</t>
  </si>
  <si>
    <t>Центральный аппарат</t>
  </si>
  <si>
    <t>Культура</t>
  </si>
  <si>
    <t>1100</t>
  </si>
  <si>
    <t>в том числе внутренние обороты</t>
  </si>
  <si>
    <t>Баланс за минусом внутренних оборотов</t>
  </si>
  <si>
    <t>0203</t>
  </si>
  <si>
    <t>Мобилизационная и вневойсковая подготовка</t>
  </si>
  <si>
    <t>Зарплата с начислениями - всего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</si>
  <si>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</si>
  <si>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</si>
  <si>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</si>
  <si>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</si>
  <si>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</si>
  <si>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</si>
  <si>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</si>
  <si>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</si>
  <si>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</si>
  <si>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</si>
  <si>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</si>
  <si>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</si>
  <si>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</si>
  <si>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</si>
  <si>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</si>
  <si>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</si>
  <si>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</si>
  <si>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</si>
  <si>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</si>
  <si>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</si>
  <si>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</si>
  <si>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</si>
  <si>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</si>
  <si>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</si>
  <si>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</si>
  <si>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</si>
  <si>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</si>
  <si>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</si>
  <si>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</si>
  <si>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</si>
  <si>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</si>
  <si>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</si>
  <si>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</si>
  <si>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</si>
  <si>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</si>
  <si>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</si>
  <si>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</si>
  <si>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</si>
  <si>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</si>
  <si>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</si>
  <si>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</si>
  <si>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</si>
  <si>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</si>
  <si>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</si>
  <si>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</si>
  <si>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</si>
  <si>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 xml:space="preserve">                    б/лист ст 266</t>
  </si>
  <si>
    <t>Жилищно-коммунальное хозяйство</t>
  </si>
  <si>
    <t>ОТЧЕТ</t>
  </si>
  <si>
    <t>об исполнении бюджета Владимирского   муниципального образования по состоянию</t>
  </si>
  <si>
    <t>руб.</t>
  </si>
  <si>
    <t>код</t>
  </si>
  <si>
    <t xml:space="preserve">РАСХОДЫ </t>
  </si>
  <si>
    <t>Уточненный план на год</t>
  </si>
  <si>
    <t>% исполнения к году</t>
  </si>
  <si>
    <t>% в общ. расход</t>
  </si>
  <si>
    <t>Гос.управ. и органы местного управления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</si>
  <si>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</si>
  <si>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</si>
  <si>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хозяйство(дорожные фонды)</t>
  </si>
  <si>
    <t>0505</t>
  </si>
  <si>
    <t>Другие вопросы в области жилищно-коммунального хозяйства</t>
  </si>
  <si>
    <t>Всего (расходы)</t>
  </si>
  <si>
    <t>Баланс (доходы)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</si>
</sst>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Border="1"/>
    <xf numFmtId="49" fontId="3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0" fontId="6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1" fillId="0" borderId="0" xfId="0" applyFont="1"/>
    <xf numFmtId="0" fontId="2" fillId="2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8" fillId="0" borderId="0" xfId="0" applyFont="1" applyFill="1" applyBorder="1"/>
    <xf numFmtId="0" fontId="1" fillId="2" borderId="0" xfId="0" applyFont="1" applyFill="1" applyBorder="1"/>
    <xf numFmtId="0" fontId="1" fillId="0" borderId="0" xfId="0" applyFont="1" applyBorder="1"/>
    <xf numFmtId="4" fontId="4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/>
    <xf numFmtId="0" fontId="5" fillId="0" borderId="3" xfId="0" applyFont="1" applyFill="1" applyBorder="1"/>
    <xf numFmtId="0" fontId="6" fillId="0" borderId="3" xfId="0" applyFont="1" applyFill="1" applyBorder="1"/>
    <xf numFmtId="4" fontId="6" fillId="0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0" fontId="9" fillId="3" borderId="0" xfId="0" applyFont="1" applyFill="1" applyBorder="1"/>
    <xf numFmtId="0" fontId="9" fillId="3" borderId="0" xfId="0" applyFont="1" applyFill="1"/>
    <xf numFmtId="0" fontId="3" fillId="0" borderId="3" xfId="0" applyFont="1" applyFill="1" applyBorder="1" applyAlignment="1">
      <alignment wrapText="1"/>
    </xf>
    <xf numFmtId="49" fontId="3" fillId="4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wrapText="1"/>
    </xf>
    <xf numFmtId="1" fontId="1" fillId="3" borderId="0" xfId="0" applyNumberFormat="1" applyFont="1" applyFill="1" applyBorder="1"/>
    <xf numFmtId="4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4" fontId="6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 applyFill="1"/>
    <xf numFmtId="164" fontId="4" fillId="0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0" fontId="1" fillId="3" borderId="9" xfId="0" applyFont="1" applyFill="1" applyBorder="1"/>
    <xf numFmtId="164" fontId="11" fillId="0" borderId="2" xfId="0" applyNumberFormat="1" applyFont="1" applyFill="1" applyBorder="1" applyAlignment="1">
      <alignment horizontal="center" vertical="center"/>
    </xf>
    <xf numFmtId="0" fontId="7" fillId="3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64" fontId="3" fillId="2" borderId="3" xfId="0" applyNumberFormat="1" applyFont="1" applyFill="1" applyBorder="1"/>
    <xf numFmtId="0" fontId="3" fillId="0" borderId="5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/>
    </xf>
    <xf numFmtId="164" fontId="4" fillId="0" borderId="3" xfId="0" applyNumberFormat="1" applyFont="1" applyFill="1" applyBorder="1"/>
    <xf numFmtId="164" fontId="4" fillId="0" borderId="4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Fill="1"/>
    <xf numFmtId="0" fontId="8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Fill="1"/>
    <xf numFmtId="0" fontId="9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dicheva/Desktop/&#1040;&#1085;&#1103;/&#1041;&#1070;&#1044;&#1046;&#1045;&#1058;%202024/&#1048;&#1057;&#1055;&#1054;&#1051;&#1053;&#1045;&#1053;&#1048;&#1045;%202024/&#1048;&#1089;&#1087;&#1086;&#1083;&#1085;&#1077;&#1085;&#1080;&#1077;%202024%20&#1075;&#1086;&#1076;/&#1090;&#1072;&#1073;&#1083;&#1080;&#1094;&#1099;%20&#1076;&#1083;&#1103;%20&#1080;&#1089;&#1087;&#1086;&#1083;&#1085;&#1077;&#1085;&#1080;&#1103;%202024/&#1054;&#1058;&#1063;&#1045;&#1058;%20&#1086;&#1073;%20&#1080;&#1089;&#1087;&#1086;&#1083;&#1085;&#1077;&#1085;&#1080;&#1080;%20%20&#1087;&#1086;&#1089;%20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ручн."/>
      <sheetName val="свод автособир"/>
      <sheetName val="шер24"/>
      <sheetName val="ус-к23"/>
      <sheetName val="ум22 "/>
      <sheetName val="сиб21 "/>
      <sheetName val="пис20 "/>
      <sheetName val="перф19"/>
      <sheetName val="окт18 "/>
      <sheetName val="н-б17 "/>
      <sheetName val="муг16"/>
      <sheetName val="кот15 "/>
      <sheetName val="кир14"/>
      <sheetName val="иш13"/>
      <sheetName val="ик12 "/>
      <sheetName val="ед11"/>
      <sheetName val="евд10 "/>
      <sheetName val="гур9"/>
      <sheetName val="гад8"/>
      <sheetName val="вл7 "/>
      <sheetName val="владимировка 2024"/>
      <sheetName val="буд5 "/>
      <sheetName val="аф4"/>
      <sheetName val="арш3 "/>
      <sheetName val="алг2"/>
      <sheetName val="азей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A3" t="str">
            <v>на 1 января 2025 года по расходам</v>
          </cell>
          <cell r="B3"/>
          <cell r="C3"/>
          <cell r="D3"/>
          <cell r="E3"/>
          <cell r="F3"/>
        </row>
      </sheetData>
      <sheetData sheetId="22"/>
      <sheetData sheetId="23">
        <row r="5">
          <cell r="D5" t="str">
            <v>Исполнено на 01.01.2025г.</v>
          </cell>
        </row>
        <row r="6">
          <cell r="D6"/>
        </row>
        <row r="7">
          <cell r="D7"/>
        </row>
      </sheetData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82"/>
  <sheetViews>
    <sheetView showGridLines="0" tabSelected="1" view="pageBreakPreview" topLeftCell="A64" zoomScale="98" zoomScaleNormal="100" zoomScaleSheetLayoutView="98" workbookViewId="0">
      <selection activeCell="C78" sqref="C78"/>
    </sheetView>
  </sheetViews>
  <sheetFormatPr defaultColWidth="9.140625" defaultRowHeight="12.75" x14ac:dyDescent="0.2"/>
  <cols>
    <col min="1" max="1" width="7.85546875" style="60" customWidth="1"/>
    <col min="2" max="2" width="41.7109375" style="61" customWidth="1"/>
    <col min="3" max="3" width="17.7109375" style="61" bestFit="1" customWidth="1"/>
    <col min="4" max="4" width="18.5703125" style="61" bestFit="1" customWidth="1"/>
    <col min="5" max="5" width="9.42578125" style="61" customWidth="1"/>
    <col min="6" max="6" width="9" style="29" customWidth="1"/>
    <col min="7" max="10" width="9.140625" style="9" customWidth="1"/>
    <col min="11" max="16384" width="9.140625" style="9"/>
  </cols>
  <sheetData>
    <row r="1" spans="1:9" ht="12.75" customHeight="1" x14ac:dyDescent="0.2">
      <c r="A1" s="62" t="s">
        <v>83</v>
      </c>
      <c r="B1" s="62"/>
      <c r="C1" s="62"/>
      <c r="D1" s="62"/>
      <c r="E1" s="62"/>
      <c r="F1" s="62"/>
    </row>
    <row r="2" spans="1:9" ht="12.75" customHeight="1" x14ac:dyDescent="0.2">
      <c r="A2" s="62" t="s">
        <v>84</v>
      </c>
      <c r="B2" s="63"/>
      <c r="C2" s="63"/>
      <c r="D2" s="63"/>
      <c r="E2" s="63"/>
      <c r="F2" s="63"/>
    </row>
    <row r="3" spans="1:9" ht="12.75" customHeight="1" x14ac:dyDescent="0.2">
      <c r="A3" s="64" t="str">
        <f>'[1]буд5 '!A3:F3</f>
        <v>на 1 января 2025 года по расходам</v>
      </c>
      <c r="B3" s="64"/>
      <c r="C3" s="64"/>
      <c r="D3" s="64"/>
      <c r="E3" s="64"/>
      <c r="F3" s="64"/>
    </row>
    <row r="4" spans="1:9" ht="12.75" customHeight="1" x14ac:dyDescent="0.25">
      <c r="A4" s="10"/>
      <c r="B4" s="11"/>
      <c r="C4" s="1"/>
      <c r="D4" s="11"/>
      <c r="E4" s="12" t="s">
        <v>85</v>
      </c>
      <c r="F4" s="13"/>
    </row>
    <row r="5" spans="1:9" x14ac:dyDescent="0.2">
      <c r="A5" s="65" t="s">
        <v>86</v>
      </c>
      <c r="B5" s="67" t="s">
        <v>87</v>
      </c>
      <c r="C5" s="69" t="s">
        <v>88</v>
      </c>
      <c r="D5" s="71" t="str">
        <f>'[1]арш3 '!D5:D7</f>
        <v>Исполнено на 01.01.2025г.</v>
      </c>
      <c r="E5" s="69" t="s">
        <v>89</v>
      </c>
      <c r="F5" s="73" t="s">
        <v>90</v>
      </c>
      <c r="G5" s="14"/>
    </row>
    <row r="6" spans="1:9" x14ac:dyDescent="0.2">
      <c r="A6" s="66"/>
      <c r="B6" s="68"/>
      <c r="C6" s="70"/>
      <c r="D6" s="72"/>
      <c r="E6" s="70"/>
      <c r="F6" s="74"/>
      <c r="G6" s="14"/>
    </row>
    <row r="7" spans="1:9" x14ac:dyDescent="0.2">
      <c r="A7" s="66"/>
      <c r="B7" s="68"/>
      <c r="C7" s="70"/>
      <c r="D7" s="72"/>
      <c r="E7" s="70"/>
      <c r="F7" s="74"/>
      <c r="G7" s="14"/>
    </row>
    <row r="8" spans="1:9" s="19" customFormat="1" x14ac:dyDescent="0.2">
      <c r="A8" s="3" t="s">
        <v>11</v>
      </c>
      <c r="B8" s="4" t="s">
        <v>91</v>
      </c>
      <c r="C8" s="15">
        <f>C12+C17++C22+C23+C24</f>
        <v>5907092.2999999998</v>
      </c>
      <c r="D8" s="15">
        <f>D12+D17++D22+D23+D24</f>
        <v>5824592.2999999998</v>
      </c>
      <c r="E8" s="16">
        <f t="shared" ref="E8:E71" si="0">D8*100/C8</f>
        <v>98.603373778330848</v>
      </c>
      <c r="F8" s="17">
        <f t="shared" ref="F8:F42" si="1">SUM(D8/D$65*100)</f>
        <v>37.86028849707975</v>
      </c>
      <c r="G8" s="18">
        <v>37.9</v>
      </c>
    </row>
    <row r="9" spans="1:9" s="19" customFormat="1" x14ac:dyDescent="0.2">
      <c r="A9" s="7"/>
      <c r="B9" s="20" t="s">
        <v>5</v>
      </c>
      <c r="C9" s="15">
        <f>C10+C11</f>
        <v>5533367.3399999999</v>
      </c>
      <c r="D9" s="15">
        <f>D10+D11</f>
        <v>5533367.3399999999</v>
      </c>
      <c r="E9" s="16">
        <f t="shared" si="0"/>
        <v>100</v>
      </c>
      <c r="F9" s="17">
        <f t="shared" si="1"/>
        <v>35.967304330076246</v>
      </c>
      <c r="G9" s="18"/>
    </row>
    <row r="10" spans="1:9" s="19" customFormat="1" x14ac:dyDescent="0.2">
      <c r="A10" s="7"/>
      <c r="B10" s="20" t="s">
        <v>0</v>
      </c>
      <c r="C10" s="15">
        <f>C14+C19</f>
        <v>4222554.12</v>
      </c>
      <c r="D10" s="15">
        <f>D14+D19</f>
        <v>4222554.12</v>
      </c>
      <c r="E10" s="16">
        <f t="shared" si="0"/>
        <v>100</v>
      </c>
      <c r="F10" s="17">
        <f t="shared" si="1"/>
        <v>27.446919705905032</v>
      </c>
      <c r="G10" s="18"/>
    </row>
    <row r="11" spans="1:9" s="19" customFormat="1" x14ac:dyDescent="0.2">
      <c r="A11" s="7"/>
      <c r="B11" s="20" t="s">
        <v>17</v>
      </c>
      <c r="C11" s="15">
        <f>C15+C20</f>
        <v>1310813.22</v>
      </c>
      <c r="D11" s="15">
        <f>D15+D20</f>
        <v>1310813.22</v>
      </c>
      <c r="E11" s="16">
        <f t="shared" si="0"/>
        <v>100</v>
      </c>
      <c r="F11" s="17">
        <f t="shared" si="1"/>
        <v>8.5203846241712178</v>
      </c>
      <c r="G11" s="18"/>
    </row>
    <row r="12" spans="1:9" s="19" customFormat="1" x14ac:dyDescent="0.2">
      <c r="A12" s="2" t="s">
        <v>15</v>
      </c>
      <c r="B12" s="21" t="s">
        <v>26</v>
      </c>
      <c r="C12" s="22">
        <f>C13</f>
        <v>1209156.03</v>
      </c>
      <c r="D12" s="22">
        <f>D13</f>
        <v>1209156.03</v>
      </c>
      <c r="E12" s="16">
        <f t="shared" si="0"/>
        <v>100</v>
      </c>
      <c r="F12" s="23">
        <f t="shared" si="1"/>
        <v>7.8596052351653203</v>
      </c>
      <c r="G12" s="18"/>
    </row>
    <row r="13" spans="1:9" s="19" customFormat="1" x14ac:dyDescent="0.2">
      <c r="A13" s="2"/>
      <c r="B13" s="8" t="s">
        <v>4</v>
      </c>
      <c r="C13" s="24">
        <f>C14+C15+C16</f>
        <v>1209156.03</v>
      </c>
      <c r="D13" s="24">
        <f>D14+D15+D16</f>
        <v>1209156.03</v>
      </c>
      <c r="E13" s="16">
        <f t="shared" si="0"/>
        <v>100</v>
      </c>
      <c r="F13" s="23">
        <f t="shared" si="1"/>
        <v>7.8596052351653203</v>
      </c>
      <c r="G13" s="18"/>
    </row>
    <row r="14" spans="1:9" s="19" customFormat="1" x14ac:dyDescent="0.2">
      <c r="A14" s="2"/>
      <c r="B14" s="21" t="s">
        <v>6</v>
      </c>
      <c r="C14" s="25">
        <v>926052.65</v>
      </c>
      <c r="D14" s="25">
        <v>926052.65</v>
      </c>
      <c r="E14" s="16">
        <f t="shared" si="0"/>
        <v>100</v>
      </c>
      <c r="F14" s="26">
        <f t="shared" si="1"/>
        <v>6.0194119496544367</v>
      </c>
      <c r="G14" s="18"/>
    </row>
    <row r="15" spans="1:9" s="19" customFormat="1" x14ac:dyDescent="0.2">
      <c r="A15" s="2"/>
      <c r="B15" s="21" t="s">
        <v>18</v>
      </c>
      <c r="C15" s="25">
        <v>283103.38</v>
      </c>
      <c r="D15" s="25">
        <v>283103.38</v>
      </c>
      <c r="E15" s="16">
        <f t="shared" si="0"/>
        <v>100</v>
      </c>
      <c r="F15" s="26">
        <f t="shared" si="1"/>
        <v>1.840193285510884</v>
      </c>
      <c r="G15" s="18"/>
      <c r="H15" s="18"/>
      <c r="I15" s="18"/>
    </row>
    <row r="16" spans="1:9" s="19" customFormat="1" x14ac:dyDescent="0.2">
      <c r="A16" s="2"/>
      <c r="B16" s="27" t="s">
        <v>81</v>
      </c>
      <c r="C16" s="25">
        <v>0</v>
      </c>
      <c r="D16" s="25">
        <v>0</v>
      </c>
      <c r="E16" s="16">
        <v>0</v>
      </c>
      <c r="F16" s="26">
        <f t="shared" si="1"/>
        <v>0</v>
      </c>
      <c r="G16" s="18"/>
      <c r="H16" s="18"/>
      <c r="I16" s="18"/>
    </row>
    <row r="17" spans="1:11" s="19" customFormat="1" x14ac:dyDescent="0.2">
      <c r="A17" s="2" t="s">
        <v>16</v>
      </c>
      <c r="B17" s="21" t="s">
        <v>27</v>
      </c>
      <c r="C17" s="28">
        <v>4645888.2699999996</v>
      </c>
      <c r="D17" s="28">
        <v>4613388.2699999996</v>
      </c>
      <c r="E17" s="16">
        <f t="shared" si="0"/>
        <v>99.300456702545702</v>
      </c>
      <c r="F17" s="23">
        <f t="shared" si="1"/>
        <v>29.987371107715749</v>
      </c>
      <c r="G17" s="18"/>
      <c r="H17" s="18"/>
      <c r="I17" s="18"/>
    </row>
    <row r="18" spans="1:11" s="19" customFormat="1" x14ac:dyDescent="0.2">
      <c r="A18" s="2"/>
      <c r="B18" s="8" t="s">
        <v>5</v>
      </c>
      <c r="C18" s="24">
        <f>C19+C20+C21</f>
        <v>4329642.3600000003</v>
      </c>
      <c r="D18" s="24">
        <f>D19+D20+D21</f>
        <v>4329642.3600000003</v>
      </c>
      <c r="E18" s="16">
        <f t="shared" si="0"/>
        <v>100</v>
      </c>
      <c r="F18" s="23">
        <f t="shared" si="1"/>
        <v>28.143001328827292</v>
      </c>
      <c r="G18" s="18"/>
      <c r="H18" s="18"/>
      <c r="I18" s="18"/>
    </row>
    <row r="19" spans="1:11" s="29" customFormat="1" x14ac:dyDescent="0.2">
      <c r="A19" s="2"/>
      <c r="B19" s="21" t="s">
        <v>0</v>
      </c>
      <c r="C19" s="25">
        <v>3296501.47</v>
      </c>
      <c r="D19" s="25">
        <v>3296501.47</v>
      </c>
      <c r="E19" s="16">
        <f t="shared" si="0"/>
        <v>100</v>
      </c>
      <c r="F19" s="26">
        <f t="shared" si="1"/>
        <v>21.427507756250595</v>
      </c>
      <c r="G19" s="13"/>
      <c r="H19" s="13"/>
      <c r="I19" s="13"/>
    </row>
    <row r="20" spans="1:11" s="29" customFormat="1" x14ac:dyDescent="0.2">
      <c r="A20" s="2"/>
      <c r="B20" s="21" t="s">
        <v>7</v>
      </c>
      <c r="C20" s="25">
        <v>1027709.84</v>
      </c>
      <c r="D20" s="25">
        <v>1027709.84</v>
      </c>
      <c r="E20" s="16">
        <f t="shared" si="0"/>
        <v>100</v>
      </c>
      <c r="F20" s="26">
        <f t="shared" si="1"/>
        <v>6.6801913386603333</v>
      </c>
      <c r="G20" s="13"/>
    </row>
    <row r="21" spans="1:11" s="29" customFormat="1" x14ac:dyDescent="0.2">
      <c r="A21" s="2"/>
      <c r="B21" s="27" t="s">
        <v>81</v>
      </c>
      <c r="C21" s="25">
        <v>5431.05</v>
      </c>
      <c r="D21" s="25">
        <v>5431.05</v>
      </c>
      <c r="E21" s="16">
        <v>0</v>
      </c>
      <c r="F21" s="26">
        <f t="shared" si="1"/>
        <v>3.5302233916366124E-2</v>
      </c>
      <c r="G21" s="13"/>
    </row>
    <row r="22" spans="1:11" s="29" customFormat="1" x14ac:dyDescent="0.2">
      <c r="A22" s="2" t="s">
        <v>44</v>
      </c>
      <c r="B22" s="8" t="s">
        <v>45</v>
      </c>
      <c r="C22" s="24">
        <v>0</v>
      </c>
      <c r="D22" s="24">
        <v>0</v>
      </c>
      <c r="E22" s="16">
        <v>0</v>
      </c>
      <c r="F22" s="23">
        <f t="shared" si="1"/>
        <v>0</v>
      </c>
      <c r="G22" s="13"/>
    </row>
    <row r="23" spans="1:11" s="19" customFormat="1" x14ac:dyDescent="0.2">
      <c r="A23" s="2" t="s">
        <v>42</v>
      </c>
      <c r="B23" s="8" t="s">
        <v>13</v>
      </c>
      <c r="C23" s="24">
        <v>0</v>
      </c>
      <c r="D23" s="24">
        <v>0</v>
      </c>
      <c r="E23" s="16">
        <v>0</v>
      </c>
      <c r="F23" s="23">
        <f t="shared" si="1"/>
        <v>0</v>
      </c>
      <c r="G23" s="18"/>
    </row>
    <row r="24" spans="1:11" s="31" customFormat="1" x14ac:dyDescent="0.2">
      <c r="A24" s="2" t="s">
        <v>58</v>
      </c>
      <c r="B24" s="8" t="s">
        <v>59</v>
      </c>
      <c r="C24" s="24">
        <v>52048</v>
      </c>
      <c r="D24" s="24">
        <v>2048</v>
      </c>
      <c r="E24" s="16">
        <f t="shared" si="0"/>
        <v>3.9348293882569934</v>
      </c>
      <c r="F24" s="23">
        <f t="shared" si="1"/>
        <v>1.331215419867573E-2</v>
      </c>
      <c r="G24" s="30"/>
    </row>
    <row r="25" spans="1:11" s="19" customFormat="1" x14ac:dyDescent="0.2">
      <c r="A25" s="3" t="s">
        <v>71</v>
      </c>
      <c r="B25" s="4" t="s">
        <v>72</v>
      </c>
      <c r="C25" s="15">
        <f>C26</f>
        <v>210100</v>
      </c>
      <c r="D25" s="15">
        <f>D26</f>
        <v>210100</v>
      </c>
      <c r="E25" s="16">
        <f t="shared" si="0"/>
        <v>100</v>
      </c>
      <c r="F25" s="17">
        <f t="shared" si="1"/>
        <v>1.3656658189168802</v>
      </c>
      <c r="G25" s="18">
        <v>1.4</v>
      </c>
    </row>
    <row r="26" spans="1:11" s="19" customFormat="1" x14ac:dyDescent="0.2">
      <c r="A26" s="2" t="s">
        <v>32</v>
      </c>
      <c r="B26" s="8" t="s">
        <v>33</v>
      </c>
      <c r="C26" s="28">
        <v>210100</v>
      </c>
      <c r="D26" s="28">
        <v>210100</v>
      </c>
      <c r="E26" s="16">
        <f t="shared" si="0"/>
        <v>100</v>
      </c>
      <c r="F26" s="23">
        <f t="shared" si="1"/>
        <v>1.3656658189168802</v>
      </c>
      <c r="G26" s="18"/>
    </row>
    <row r="27" spans="1:11" s="19" customFormat="1" x14ac:dyDescent="0.2">
      <c r="A27" s="2"/>
      <c r="B27" s="8" t="s">
        <v>34</v>
      </c>
      <c r="C27" s="24">
        <f>C28+C29+C30</f>
        <v>196700</v>
      </c>
      <c r="D27" s="24">
        <f>D28+D29+D30</f>
        <v>196700</v>
      </c>
      <c r="E27" s="16">
        <f t="shared" si="0"/>
        <v>100</v>
      </c>
      <c r="F27" s="23">
        <f t="shared" si="1"/>
        <v>1.2785648099997637</v>
      </c>
      <c r="G27" s="18"/>
    </row>
    <row r="28" spans="1:11" s="31" customFormat="1" x14ac:dyDescent="0.2">
      <c r="A28" s="2"/>
      <c r="B28" s="21" t="s">
        <v>0</v>
      </c>
      <c r="C28" s="25">
        <v>151075.26999999999</v>
      </c>
      <c r="D28" s="25">
        <v>151075.26999999999</v>
      </c>
      <c r="E28" s="16">
        <f t="shared" si="0"/>
        <v>100</v>
      </c>
      <c r="F28" s="23">
        <f t="shared" si="1"/>
        <v>0.98200062980789515</v>
      </c>
      <c r="G28" s="30"/>
      <c r="K28" s="19"/>
    </row>
    <row r="29" spans="1:11" s="19" customFormat="1" x14ac:dyDescent="0.2">
      <c r="A29" s="2"/>
      <c r="B29" s="21" t="s">
        <v>7</v>
      </c>
      <c r="C29" s="25">
        <v>45624.73</v>
      </c>
      <c r="D29" s="25">
        <v>45624.73</v>
      </c>
      <c r="E29" s="16">
        <f t="shared" si="0"/>
        <v>100</v>
      </c>
      <c r="F29" s="23">
        <f t="shared" si="1"/>
        <v>0.29656418019186842</v>
      </c>
      <c r="G29" s="18"/>
    </row>
    <row r="30" spans="1:11" s="19" customFormat="1" x14ac:dyDescent="0.2">
      <c r="A30" s="2"/>
      <c r="B30" s="27" t="s">
        <v>81</v>
      </c>
      <c r="C30" s="25">
        <v>0</v>
      </c>
      <c r="D30" s="25">
        <v>0</v>
      </c>
      <c r="E30" s="16">
        <v>0</v>
      </c>
      <c r="F30" s="26">
        <f>SUM(D30/D$65*100)</f>
        <v>0</v>
      </c>
      <c r="G30" s="18"/>
    </row>
    <row r="31" spans="1:11" s="19" customFormat="1" ht="24" x14ac:dyDescent="0.2">
      <c r="A31" s="3" t="s">
        <v>19</v>
      </c>
      <c r="B31" s="6" t="s">
        <v>23</v>
      </c>
      <c r="C31" s="15">
        <f>C32+C33</f>
        <v>0</v>
      </c>
      <c r="D31" s="15">
        <f>D32+D33</f>
        <v>0</v>
      </c>
      <c r="E31" s="16">
        <v>0</v>
      </c>
      <c r="F31" s="17">
        <f t="shared" si="1"/>
        <v>0</v>
      </c>
      <c r="G31" s="18"/>
    </row>
    <row r="32" spans="1:11" s="19" customFormat="1" ht="36" x14ac:dyDescent="0.2">
      <c r="A32" s="2" t="s">
        <v>92</v>
      </c>
      <c r="B32" s="32" t="s">
        <v>93</v>
      </c>
      <c r="C32" s="24">
        <v>0</v>
      </c>
      <c r="D32" s="24">
        <v>0</v>
      </c>
      <c r="E32" s="16">
        <v>0</v>
      </c>
      <c r="F32" s="23">
        <f t="shared" si="1"/>
        <v>0</v>
      </c>
      <c r="G32" s="18"/>
    </row>
    <row r="33" spans="1:7" s="19" customFormat="1" x14ac:dyDescent="0.2">
      <c r="A33" s="2" t="s">
        <v>57</v>
      </c>
      <c r="B33" s="32" t="s">
        <v>43</v>
      </c>
      <c r="C33" s="24">
        <v>0</v>
      </c>
      <c r="D33" s="24">
        <v>0</v>
      </c>
      <c r="E33" s="16">
        <v>0</v>
      </c>
      <c r="F33" s="23">
        <f t="shared" si="1"/>
        <v>0</v>
      </c>
      <c r="G33" s="18"/>
    </row>
    <row r="34" spans="1:7" s="19" customFormat="1" x14ac:dyDescent="0.2">
      <c r="A34" s="3" t="s">
        <v>55</v>
      </c>
      <c r="B34" s="6" t="s">
        <v>56</v>
      </c>
      <c r="C34" s="15">
        <f>C35+C39+C40+C41</f>
        <v>2357178.25</v>
      </c>
      <c r="D34" s="15">
        <f>D35+D39+D40+D41</f>
        <v>1780239.31</v>
      </c>
      <c r="E34" s="16">
        <f t="shared" si="0"/>
        <v>75.524170053749643</v>
      </c>
      <c r="F34" s="17">
        <f t="shared" si="1"/>
        <v>11.571689553351604</v>
      </c>
      <c r="G34" s="18">
        <v>11.6</v>
      </c>
    </row>
    <row r="35" spans="1:7" s="19" customFormat="1" x14ac:dyDescent="0.2">
      <c r="A35" s="2" t="s">
        <v>53</v>
      </c>
      <c r="B35" s="5" t="s">
        <v>54</v>
      </c>
      <c r="C35" s="24">
        <v>0</v>
      </c>
      <c r="D35" s="24">
        <v>0</v>
      </c>
      <c r="E35" s="16">
        <v>0</v>
      </c>
      <c r="F35" s="23">
        <f t="shared" si="1"/>
        <v>0</v>
      </c>
      <c r="G35" s="18"/>
    </row>
    <row r="36" spans="1:7" s="19" customFormat="1" x14ac:dyDescent="0.2">
      <c r="A36" s="2"/>
      <c r="B36" s="32" t="s">
        <v>34</v>
      </c>
      <c r="C36" s="24">
        <f>C37+C38</f>
        <v>0</v>
      </c>
      <c r="D36" s="24">
        <f>D37+D38</f>
        <v>0</v>
      </c>
      <c r="E36" s="16">
        <v>0</v>
      </c>
      <c r="F36" s="23">
        <f t="shared" si="1"/>
        <v>0</v>
      </c>
      <c r="G36" s="18"/>
    </row>
    <row r="37" spans="1:7" s="19" customFormat="1" x14ac:dyDescent="0.2">
      <c r="A37" s="2"/>
      <c r="B37" s="21" t="s">
        <v>0</v>
      </c>
      <c r="C37" s="25">
        <v>0</v>
      </c>
      <c r="D37" s="25">
        <v>0</v>
      </c>
      <c r="E37" s="16">
        <v>0</v>
      </c>
      <c r="F37" s="23">
        <f t="shared" si="1"/>
        <v>0</v>
      </c>
      <c r="G37" s="18"/>
    </row>
    <row r="38" spans="1:7" s="19" customFormat="1" x14ac:dyDescent="0.2">
      <c r="A38" s="2"/>
      <c r="B38" s="21" t="s">
        <v>7</v>
      </c>
      <c r="C38" s="25">
        <v>0</v>
      </c>
      <c r="D38" s="25">
        <v>0</v>
      </c>
      <c r="E38" s="16">
        <v>0</v>
      </c>
      <c r="F38" s="23">
        <f t="shared" si="1"/>
        <v>0</v>
      </c>
      <c r="G38" s="18"/>
    </row>
    <row r="39" spans="1:7" s="19" customFormat="1" x14ac:dyDescent="0.2">
      <c r="A39" s="2" t="s">
        <v>60</v>
      </c>
      <c r="B39" s="32" t="s">
        <v>61</v>
      </c>
      <c r="C39" s="24">
        <v>0</v>
      </c>
      <c r="D39" s="24">
        <v>0</v>
      </c>
      <c r="E39" s="16">
        <v>0</v>
      </c>
      <c r="F39" s="23">
        <f t="shared" si="1"/>
        <v>0</v>
      </c>
      <c r="G39" s="18"/>
    </row>
    <row r="40" spans="1:7" s="19" customFormat="1" x14ac:dyDescent="0.2">
      <c r="A40" s="2" t="s">
        <v>62</v>
      </c>
      <c r="B40" s="32" t="s">
        <v>94</v>
      </c>
      <c r="C40" s="28">
        <v>2357178.25</v>
      </c>
      <c r="D40" s="28">
        <v>1780239.31</v>
      </c>
      <c r="E40" s="16">
        <f t="shared" si="0"/>
        <v>75.524170053749643</v>
      </c>
      <c r="F40" s="23">
        <f t="shared" si="1"/>
        <v>11.571689553351604</v>
      </c>
      <c r="G40" s="18"/>
    </row>
    <row r="41" spans="1:7" s="19" customFormat="1" x14ac:dyDescent="0.2">
      <c r="A41" s="2" t="s">
        <v>69</v>
      </c>
      <c r="B41" s="32" t="s">
        <v>70</v>
      </c>
      <c r="C41" s="24">
        <v>0</v>
      </c>
      <c r="D41" s="24">
        <v>0</v>
      </c>
      <c r="E41" s="16">
        <v>0</v>
      </c>
      <c r="F41" s="23">
        <f t="shared" si="1"/>
        <v>0</v>
      </c>
      <c r="G41" s="18"/>
    </row>
    <row r="42" spans="1:7" s="19" customFormat="1" x14ac:dyDescent="0.2">
      <c r="A42" s="3" t="s">
        <v>20</v>
      </c>
      <c r="B42" s="4" t="s">
        <v>82</v>
      </c>
      <c r="C42" s="15">
        <f>C43+C44+C45+C46</f>
        <v>280000</v>
      </c>
      <c r="D42" s="15">
        <f>D43+D44+D45+D46</f>
        <v>260000</v>
      </c>
      <c r="E42" s="16">
        <f t="shared" si="0"/>
        <v>92.857142857142861</v>
      </c>
      <c r="F42" s="17">
        <f t="shared" si="1"/>
        <v>1.6900195760037546</v>
      </c>
      <c r="G42" s="18">
        <v>1.7</v>
      </c>
    </row>
    <row r="43" spans="1:7" s="19" customFormat="1" x14ac:dyDescent="0.2">
      <c r="A43" s="2" t="s">
        <v>35</v>
      </c>
      <c r="B43" s="21" t="s">
        <v>36</v>
      </c>
      <c r="C43" s="24">
        <v>0</v>
      </c>
      <c r="D43" s="24">
        <v>0</v>
      </c>
      <c r="E43" s="16">
        <v>0</v>
      </c>
      <c r="F43" s="17">
        <f>SUM(D43/D$65*100)</f>
        <v>0</v>
      </c>
      <c r="G43" s="18"/>
    </row>
    <row r="44" spans="1:7" s="19" customFormat="1" x14ac:dyDescent="0.2">
      <c r="A44" s="2" t="s">
        <v>21</v>
      </c>
      <c r="B44" s="21" t="s">
        <v>73</v>
      </c>
      <c r="C44" s="28">
        <v>280000</v>
      </c>
      <c r="D44" s="28">
        <v>260000</v>
      </c>
      <c r="E44" s="16">
        <f t="shared" si="0"/>
        <v>92.857142857142861</v>
      </c>
      <c r="F44" s="17">
        <f>SUM(D44/D$65*100)</f>
        <v>1.6900195760037546</v>
      </c>
      <c r="G44" s="18"/>
    </row>
    <row r="45" spans="1:7" s="19" customFormat="1" x14ac:dyDescent="0.2">
      <c r="A45" s="2" t="s">
        <v>37</v>
      </c>
      <c r="B45" s="21" t="s">
        <v>38</v>
      </c>
      <c r="C45" s="28">
        <v>0</v>
      </c>
      <c r="D45" s="28">
        <v>0</v>
      </c>
      <c r="E45" s="16">
        <v>0</v>
      </c>
      <c r="F45" s="23">
        <f t="shared" ref="F45:F58" si="2">SUM(D45/D$65*100)</f>
        <v>0</v>
      </c>
      <c r="G45" s="18"/>
    </row>
    <row r="46" spans="1:7" s="19" customFormat="1" ht="24" x14ac:dyDescent="0.2">
      <c r="A46" s="33" t="s">
        <v>95</v>
      </c>
      <c r="B46" s="34" t="s">
        <v>96</v>
      </c>
      <c r="C46" s="28">
        <v>0</v>
      </c>
      <c r="D46" s="28">
        <v>0</v>
      </c>
      <c r="E46" s="16">
        <v>0</v>
      </c>
      <c r="F46" s="23">
        <f t="shared" si="2"/>
        <v>0</v>
      </c>
      <c r="G46" s="18"/>
    </row>
    <row r="47" spans="1:7" s="19" customFormat="1" x14ac:dyDescent="0.2">
      <c r="A47" s="3" t="s">
        <v>12</v>
      </c>
      <c r="B47" s="20" t="s">
        <v>1</v>
      </c>
      <c r="C47" s="15">
        <f>C48</f>
        <v>0</v>
      </c>
      <c r="D47" s="15">
        <f>D48</f>
        <v>0</v>
      </c>
      <c r="E47" s="16">
        <v>0</v>
      </c>
      <c r="F47" s="17">
        <f t="shared" si="2"/>
        <v>0</v>
      </c>
      <c r="G47" s="18"/>
    </row>
    <row r="48" spans="1:7" s="19" customFormat="1" ht="24" x14ac:dyDescent="0.2">
      <c r="A48" s="2" t="s">
        <v>67</v>
      </c>
      <c r="B48" s="5" t="s">
        <v>68</v>
      </c>
      <c r="C48" s="24">
        <v>0</v>
      </c>
      <c r="D48" s="24">
        <v>0</v>
      </c>
      <c r="E48" s="16">
        <v>0</v>
      </c>
      <c r="F48" s="23">
        <f t="shared" si="2"/>
        <v>0</v>
      </c>
      <c r="G48" s="18"/>
    </row>
    <row r="49" spans="1:8" s="19" customFormat="1" x14ac:dyDescent="0.2">
      <c r="A49" s="3" t="s">
        <v>14</v>
      </c>
      <c r="B49" s="4" t="s">
        <v>74</v>
      </c>
      <c r="C49" s="15">
        <f>C50+C55</f>
        <v>4208297.43</v>
      </c>
      <c r="D49" s="15">
        <f>D50+D55</f>
        <v>4114467.57</v>
      </c>
      <c r="E49" s="16">
        <f t="shared" si="0"/>
        <v>97.770360542220516</v>
      </c>
      <c r="F49" s="17">
        <f t="shared" si="2"/>
        <v>26.744348992817692</v>
      </c>
      <c r="G49" s="18">
        <v>26.7</v>
      </c>
    </row>
    <row r="50" spans="1:8" s="19" customFormat="1" x14ac:dyDescent="0.2">
      <c r="A50" s="2" t="s">
        <v>24</v>
      </c>
      <c r="B50" s="8" t="s">
        <v>28</v>
      </c>
      <c r="C50" s="28">
        <v>4208297.43</v>
      </c>
      <c r="D50" s="28">
        <v>4114467.57</v>
      </c>
      <c r="E50" s="16">
        <f t="shared" si="0"/>
        <v>97.770360542220516</v>
      </c>
      <c r="F50" s="23">
        <f t="shared" si="2"/>
        <v>26.744348992817692</v>
      </c>
      <c r="G50" s="18"/>
    </row>
    <row r="51" spans="1:8" s="19" customFormat="1" x14ac:dyDescent="0.2">
      <c r="A51" s="2"/>
      <c r="B51" s="8" t="s">
        <v>34</v>
      </c>
      <c r="C51" s="24">
        <f>C52+C53+C54</f>
        <v>3029701.49</v>
      </c>
      <c r="D51" s="24">
        <f>D52+D53+D54</f>
        <v>3029701.49</v>
      </c>
      <c r="E51" s="16">
        <f t="shared" si="0"/>
        <v>99.999999999999986</v>
      </c>
      <c r="F51" s="23">
        <f t="shared" si="2"/>
        <v>19.693287798260556</v>
      </c>
      <c r="G51" s="18"/>
    </row>
    <row r="52" spans="1:8" s="19" customFormat="1" x14ac:dyDescent="0.2">
      <c r="A52" s="2"/>
      <c r="B52" s="21" t="s">
        <v>0</v>
      </c>
      <c r="C52" s="25">
        <v>2327278.4700000002</v>
      </c>
      <c r="D52" s="25">
        <v>2327278.4700000002</v>
      </c>
      <c r="E52" s="16">
        <f t="shared" si="0"/>
        <v>100</v>
      </c>
      <c r="F52" s="23">
        <f t="shared" si="2"/>
        <v>15.12748528120026</v>
      </c>
      <c r="G52" s="18"/>
    </row>
    <row r="53" spans="1:8" s="19" customFormat="1" x14ac:dyDescent="0.2">
      <c r="A53" s="2"/>
      <c r="B53" s="21" t="s">
        <v>7</v>
      </c>
      <c r="C53" s="25">
        <v>690544.01</v>
      </c>
      <c r="D53" s="25">
        <v>690544.01</v>
      </c>
      <c r="E53" s="16">
        <f t="shared" si="0"/>
        <v>100</v>
      </c>
      <c r="F53" s="23">
        <f t="shared" si="2"/>
        <v>4.4885880576620485</v>
      </c>
      <c r="G53" s="18"/>
    </row>
    <row r="54" spans="1:8" s="19" customFormat="1" x14ac:dyDescent="0.2">
      <c r="A54" s="2"/>
      <c r="B54" s="27" t="s">
        <v>81</v>
      </c>
      <c r="C54" s="25">
        <v>11879.01</v>
      </c>
      <c r="D54" s="25">
        <v>11879.01</v>
      </c>
      <c r="E54" s="16">
        <f t="shared" si="0"/>
        <v>100</v>
      </c>
      <c r="F54" s="23">
        <f t="shared" si="2"/>
        <v>7.7214459398247545E-2</v>
      </c>
      <c r="G54" s="18"/>
    </row>
    <row r="55" spans="1:8" s="19" customFormat="1" x14ac:dyDescent="0.2">
      <c r="A55" s="2" t="s">
        <v>46</v>
      </c>
      <c r="B55" s="8" t="s">
        <v>41</v>
      </c>
      <c r="C55" s="24">
        <v>0</v>
      </c>
      <c r="D55" s="24">
        <v>0</v>
      </c>
      <c r="E55" s="16">
        <v>0</v>
      </c>
      <c r="F55" s="23">
        <f t="shared" si="2"/>
        <v>0</v>
      </c>
      <c r="G55" s="18"/>
      <c r="H55" s="18"/>
    </row>
    <row r="56" spans="1:8" s="31" customFormat="1" x14ac:dyDescent="0.2">
      <c r="A56" s="3" t="s">
        <v>22</v>
      </c>
      <c r="B56" s="4" t="s">
        <v>2</v>
      </c>
      <c r="C56" s="15">
        <f>C57+C58</f>
        <v>196560</v>
      </c>
      <c r="D56" s="15">
        <f>D57+D58</f>
        <v>196560</v>
      </c>
      <c r="E56" s="16">
        <f t="shared" si="0"/>
        <v>100</v>
      </c>
      <c r="F56" s="17">
        <f t="shared" si="2"/>
        <v>1.2776547994588388</v>
      </c>
      <c r="G56" s="30">
        <v>1.3</v>
      </c>
      <c r="H56" s="30"/>
    </row>
    <row r="57" spans="1:8" s="19" customFormat="1" x14ac:dyDescent="0.2">
      <c r="A57" s="2" t="s">
        <v>39</v>
      </c>
      <c r="B57" s="21" t="s">
        <v>40</v>
      </c>
      <c r="C57" s="28">
        <v>196560</v>
      </c>
      <c r="D57" s="28">
        <v>196560</v>
      </c>
      <c r="E57" s="16">
        <f t="shared" si="0"/>
        <v>100</v>
      </c>
      <c r="F57" s="23">
        <f t="shared" si="2"/>
        <v>1.2776547994588388</v>
      </c>
      <c r="G57" s="18"/>
      <c r="H57" s="18"/>
    </row>
    <row r="58" spans="1:8" s="31" customFormat="1" x14ac:dyDescent="0.2">
      <c r="A58" s="2" t="s">
        <v>65</v>
      </c>
      <c r="B58" s="21" t="s">
        <v>66</v>
      </c>
      <c r="C58" s="24">
        <v>0</v>
      </c>
      <c r="D58" s="24">
        <v>0</v>
      </c>
      <c r="E58" s="16">
        <v>0</v>
      </c>
      <c r="F58" s="23">
        <f t="shared" si="2"/>
        <v>0</v>
      </c>
      <c r="G58" s="30"/>
      <c r="H58" s="30"/>
    </row>
    <row r="59" spans="1:8" s="19" customFormat="1" x14ac:dyDescent="0.2">
      <c r="A59" s="3" t="s">
        <v>29</v>
      </c>
      <c r="B59" s="20" t="s">
        <v>47</v>
      </c>
      <c r="C59" s="15">
        <f>C60</f>
        <v>229700</v>
      </c>
      <c r="D59" s="15">
        <f>D60</f>
        <v>229700</v>
      </c>
      <c r="E59" s="16">
        <f t="shared" si="0"/>
        <v>100</v>
      </c>
      <c r="F59" s="17">
        <f t="shared" ref="F59:F64" si="3">SUM(D59/D$65*100)</f>
        <v>1.4930672946463941</v>
      </c>
      <c r="G59" s="18">
        <v>1.5</v>
      </c>
      <c r="H59" s="18"/>
    </row>
    <row r="60" spans="1:8" s="19" customFormat="1" x14ac:dyDescent="0.2">
      <c r="A60" s="2" t="s">
        <v>63</v>
      </c>
      <c r="B60" s="21" t="s">
        <v>48</v>
      </c>
      <c r="C60" s="24">
        <v>229700</v>
      </c>
      <c r="D60" s="24">
        <v>229700</v>
      </c>
      <c r="E60" s="16">
        <f t="shared" si="0"/>
        <v>100</v>
      </c>
      <c r="F60" s="23">
        <f t="shared" si="3"/>
        <v>1.4930672946463941</v>
      </c>
      <c r="G60" s="18"/>
    </row>
    <row r="61" spans="1:8" s="19" customFormat="1" ht="24" x14ac:dyDescent="0.2">
      <c r="A61" s="3" t="s">
        <v>50</v>
      </c>
      <c r="B61" s="35" t="s">
        <v>52</v>
      </c>
      <c r="C61" s="15">
        <f>C62</f>
        <v>500</v>
      </c>
      <c r="D61" s="15">
        <f>D62</f>
        <v>0</v>
      </c>
      <c r="E61" s="16">
        <f t="shared" si="0"/>
        <v>0</v>
      </c>
      <c r="F61" s="17">
        <f t="shared" si="3"/>
        <v>0</v>
      </c>
      <c r="G61" s="18"/>
    </row>
    <row r="62" spans="1:8" s="19" customFormat="1" ht="24" x14ac:dyDescent="0.2">
      <c r="A62" s="2" t="s">
        <v>51</v>
      </c>
      <c r="B62" s="5" t="s">
        <v>75</v>
      </c>
      <c r="C62" s="24">
        <v>500</v>
      </c>
      <c r="D62" s="24">
        <v>0</v>
      </c>
      <c r="E62" s="16">
        <f t="shared" si="0"/>
        <v>0</v>
      </c>
      <c r="F62" s="23">
        <f t="shared" si="3"/>
        <v>0</v>
      </c>
      <c r="G62" s="18"/>
    </row>
    <row r="63" spans="1:8" s="19" customFormat="1" ht="36" x14ac:dyDescent="0.2">
      <c r="A63" s="3" t="s">
        <v>49</v>
      </c>
      <c r="B63" s="6" t="s">
        <v>76</v>
      </c>
      <c r="C63" s="15">
        <f>C64</f>
        <v>2768778</v>
      </c>
      <c r="D63" s="15">
        <f>D64</f>
        <v>2768778</v>
      </c>
      <c r="E63" s="16">
        <f t="shared" si="0"/>
        <v>100</v>
      </c>
      <c r="F63" s="17">
        <f>SUM(D63/D$65*100)</f>
        <v>17.997265467725093</v>
      </c>
      <c r="G63" s="18">
        <v>18</v>
      </c>
    </row>
    <row r="64" spans="1:8" s="19" customFormat="1" ht="24" x14ac:dyDescent="0.2">
      <c r="A64" s="7">
        <v>1403</v>
      </c>
      <c r="B64" s="5" t="s">
        <v>77</v>
      </c>
      <c r="C64" s="28">
        <v>2768778</v>
      </c>
      <c r="D64" s="28">
        <v>2768778</v>
      </c>
      <c r="E64" s="16">
        <f t="shared" si="0"/>
        <v>100</v>
      </c>
      <c r="F64" s="23">
        <f t="shared" si="3"/>
        <v>17.997265467725093</v>
      </c>
      <c r="G64" s="36">
        <f>G63+G59+G56+G49+G42+G34+G25+G8</f>
        <v>100.1</v>
      </c>
    </row>
    <row r="65" spans="1:9" s="19" customFormat="1" x14ac:dyDescent="0.2">
      <c r="A65" s="7"/>
      <c r="B65" s="4" t="s">
        <v>97</v>
      </c>
      <c r="C65" s="15">
        <f>C8+C26+C31+C42+C49+C56+C59+C61+C63+C34+C47</f>
        <v>16158205.98</v>
      </c>
      <c r="D65" s="15">
        <f>D8+D26+D31+D42+D49+D56+D59+D61+D63+D34+D47</f>
        <v>15384437.18</v>
      </c>
      <c r="E65" s="16">
        <f t="shared" si="0"/>
        <v>95.211295109384409</v>
      </c>
      <c r="F65" s="17">
        <f>F63+F61+F56+F49+F34+F25+F8+F59+F42+F31+F47</f>
        <v>100</v>
      </c>
      <c r="G65" s="18"/>
    </row>
    <row r="66" spans="1:9" s="19" customFormat="1" x14ac:dyDescent="0.2">
      <c r="A66" s="7"/>
      <c r="B66" s="20" t="s">
        <v>34</v>
      </c>
      <c r="C66" s="15">
        <f>C67+C68+C69</f>
        <v>8765199.8800000008</v>
      </c>
      <c r="D66" s="15">
        <f>D67+D68+D69</f>
        <v>8765199.8800000008</v>
      </c>
      <c r="E66" s="16">
        <f t="shared" si="0"/>
        <v>100</v>
      </c>
      <c r="F66" s="17">
        <f>SUM(D66/D$65*100)</f>
        <v>56.974459172252935</v>
      </c>
      <c r="G66" s="18"/>
    </row>
    <row r="67" spans="1:9" s="19" customFormat="1" x14ac:dyDescent="0.2">
      <c r="A67" s="7"/>
      <c r="B67" s="21" t="s">
        <v>0</v>
      </c>
      <c r="C67" s="37">
        <f>C10+C28+C52+C37</f>
        <v>6700907.8599999994</v>
      </c>
      <c r="D67" s="37">
        <f>D10+D28+D52+D37</f>
        <v>6700907.8599999994</v>
      </c>
      <c r="E67" s="16">
        <f t="shared" si="0"/>
        <v>100.00000000000001</v>
      </c>
      <c r="F67" s="23">
        <f>SUM(D67/D$65*100)</f>
        <v>43.556405616913182</v>
      </c>
      <c r="G67" s="18"/>
    </row>
    <row r="68" spans="1:9" s="19" customFormat="1" x14ac:dyDescent="0.2">
      <c r="A68" s="7"/>
      <c r="B68" s="21" t="s">
        <v>7</v>
      </c>
      <c r="C68" s="37">
        <f>C11+C29+C53+C38</f>
        <v>2046981.96</v>
      </c>
      <c r="D68" s="37">
        <f>D11+D29+D53+D38</f>
        <v>2046981.96</v>
      </c>
      <c r="E68" s="16">
        <f t="shared" si="0"/>
        <v>100</v>
      </c>
      <c r="F68" s="23">
        <f>SUM(D68/D$65*100)</f>
        <v>13.305536862025132</v>
      </c>
      <c r="G68" s="18"/>
    </row>
    <row r="69" spans="1:9" s="19" customFormat="1" x14ac:dyDescent="0.2">
      <c r="A69" s="7"/>
      <c r="B69" s="27" t="s">
        <v>81</v>
      </c>
      <c r="C69" s="37">
        <f>C16+C21+C54</f>
        <v>17310.060000000001</v>
      </c>
      <c r="D69" s="37">
        <f>D16+D21+D54</f>
        <v>17310.060000000001</v>
      </c>
      <c r="E69" s="16">
        <f t="shared" si="0"/>
        <v>100</v>
      </c>
      <c r="F69" s="23">
        <f>SUM(D69/D$65*100)</f>
        <v>0.11251669331461368</v>
      </c>
      <c r="G69" s="18"/>
    </row>
    <row r="70" spans="1:9" s="19" customFormat="1" x14ac:dyDescent="0.2">
      <c r="A70" s="7"/>
      <c r="B70" s="38" t="s">
        <v>64</v>
      </c>
      <c r="C70" s="39">
        <v>814641.13</v>
      </c>
      <c r="D70" s="39">
        <v>779373.21</v>
      </c>
      <c r="E70" s="16">
        <f t="shared" si="0"/>
        <v>95.670741544807584</v>
      </c>
      <c r="F70" s="23">
        <f>SUM(D70/D$65*100)</f>
        <v>5.0659845458187895</v>
      </c>
      <c r="G70" s="18"/>
    </row>
    <row r="71" spans="1:9" s="19" customFormat="1" x14ac:dyDescent="0.2">
      <c r="A71" s="7"/>
      <c r="B71" s="40" t="s">
        <v>9</v>
      </c>
      <c r="C71" s="39">
        <v>875898.88</v>
      </c>
      <c r="D71" s="39">
        <v>800898.79</v>
      </c>
      <c r="E71" s="16">
        <f t="shared" si="0"/>
        <v>91.437357472131936</v>
      </c>
      <c r="F71" s="23">
        <f>D71*100/D65</f>
        <v>5.2059024365296933</v>
      </c>
      <c r="G71" s="18"/>
    </row>
    <row r="72" spans="1:9" s="19" customFormat="1" x14ac:dyDescent="0.2">
      <c r="A72" s="7"/>
      <c r="B72" s="8" t="s">
        <v>3</v>
      </c>
      <c r="C72" s="24">
        <f>C78-C65</f>
        <v>-795557.08999999985</v>
      </c>
      <c r="D72" s="24">
        <f>D78-D65</f>
        <v>-16290.730000000447</v>
      </c>
      <c r="E72" s="41"/>
      <c r="F72" s="42"/>
      <c r="G72" s="18"/>
    </row>
    <row r="73" spans="1:9" s="19" customFormat="1" x14ac:dyDescent="0.2">
      <c r="A73" s="7"/>
      <c r="B73" s="8" t="s">
        <v>25</v>
      </c>
      <c r="C73" s="24">
        <v>0</v>
      </c>
      <c r="D73" s="24">
        <v>0</v>
      </c>
      <c r="E73" s="41"/>
      <c r="F73" s="43"/>
      <c r="G73" s="44"/>
    </row>
    <row r="74" spans="1:9" s="19" customFormat="1" x14ac:dyDescent="0.2">
      <c r="A74" s="7"/>
      <c r="B74" s="8" t="s">
        <v>10</v>
      </c>
      <c r="C74" s="24">
        <v>81000</v>
      </c>
      <c r="D74" s="24">
        <v>0</v>
      </c>
      <c r="E74" s="45"/>
      <c r="F74" s="42"/>
      <c r="G74" s="44"/>
      <c r="H74" s="46"/>
      <c r="I74" s="18"/>
    </row>
    <row r="75" spans="1:9" s="19" customFormat="1" x14ac:dyDescent="0.2">
      <c r="A75" s="7"/>
      <c r="B75" s="8" t="s">
        <v>8</v>
      </c>
      <c r="C75" s="24">
        <f>C76+C77</f>
        <v>714557.08999999985</v>
      </c>
      <c r="D75" s="24">
        <f>SUM(D76+D77)</f>
        <v>16290.729999998584</v>
      </c>
      <c r="E75" s="45"/>
      <c r="F75" s="42"/>
      <c r="G75" s="18"/>
      <c r="H75" s="46"/>
    </row>
    <row r="76" spans="1:9" s="19" customFormat="1" x14ac:dyDescent="0.2">
      <c r="A76" s="7"/>
      <c r="B76" s="21" t="s">
        <v>78</v>
      </c>
      <c r="C76" s="24">
        <f>-C78-C74</f>
        <v>-15443648.890000001</v>
      </c>
      <c r="D76" s="24">
        <v>-15428340.970000001</v>
      </c>
      <c r="E76" s="45"/>
      <c r="F76" s="42"/>
      <c r="G76" s="18"/>
      <c r="H76" s="46"/>
    </row>
    <row r="77" spans="1:9" x14ac:dyDescent="0.2">
      <c r="A77" s="7"/>
      <c r="B77" s="21" t="s">
        <v>79</v>
      </c>
      <c r="C77" s="24">
        <f>C65+C73</f>
        <v>16158205.98</v>
      </c>
      <c r="D77" s="24">
        <v>15444631.699999999</v>
      </c>
      <c r="E77" s="45"/>
      <c r="F77" s="42"/>
      <c r="G77" s="14"/>
    </row>
    <row r="78" spans="1:9" x14ac:dyDescent="0.2">
      <c r="A78" s="47"/>
      <c r="B78" s="48" t="s">
        <v>98</v>
      </c>
      <c r="C78" s="49">
        <v>15362648.890000001</v>
      </c>
      <c r="D78" s="49">
        <v>15368146.449999999</v>
      </c>
      <c r="E78" s="50"/>
      <c r="F78" s="51"/>
      <c r="G78" s="14"/>
    </row>
    <row r="79" spans="1:9" x14ac:dyDescent="0.2">
      <c r="A79" s="52"/>
      <c r="B79" s="4" t="s">
        <v>30</v>
      </c>
      <c r="C79" s="53">
        <v>11474200</v>
      </c>
      <c r="D79" s="53">
        <f>C79</f>
        <v>11474200</v>
      </c>
      <c r="E79" s="50"/>
      <c r="F79" s="51"/>
    </row>
    <row r="80" spans="1:9" x14ac:dyDescent="0.2">
      <c r="A80" s="52"/>
      <c r="B80" s="4" t="s">
        <v>31</v>
      </c>
      <c r="C80" s="53">
        <f>C78-C79</f>
        <v>3888448.8900000006</v>
      </c>
      <c r="D80" s="53">
        <f>D78-D79</f>
        <v>3893946.4499999993</v>
      </c>
      <c r="E80" s="50"/>
      <c r="F80" s="51"/>
    </row>
    <row r="81" spans="1:6" x14ac:dyDescent="0.2">
      <c r="A81" s="7"/>
      <c r="B81" s="6" t="s">
        <v>80</v>
      </c>
      <c r="C81" s="54"/>
      <c r="D81" s="55">
        <v>69.099999999999994</v>
      </c>
      <c r="E81" s="56"/>
      <c r="F81" s="51"/>
    </row>
    <row r="82" spans="1:6" x14ac:dyDescent="0.2">
      <c r="A82" s="57"/>
      <c r="B82" s="58"/>
      <c r="C82" s="58"/>
      <c r="D82" s="58"/>
      <c r="E82" s="58"/>
      <c r="F82" s="59"/>
    </row>
  </sheetData>
  <mergeCells count="9">
    <mergeCell ref="A1:F1"/>
    <mergeCell ref="A2:F2"/>
    <mergeCell ref="A3:F3"/>
    <mergeCell ref="A5:A7"/>
    <mergeCell ref="B5:B7"/>
    <mergeCell ref="C5:C7"/>
    <mergeCell ref="D5:D7"/>
    <mergeCell ref="E5:E7"/>
    <mergeCell ref="F5:F7"/>
  </mergeCells>
  <pageMargins left="0.78740157480314965" right="0.19685039370078741" top="0.19685039370078741" bottom="0.19685039370078741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Анна Юдичева</cp:lastModifiedBy>
  <cp:lastPrinted>2025-03-21T02:35:01Z</cp:lastPrinted>
  <dcterms:created xsi:type="dcterms:W3CDTF">2000-08-14T07:55:15Z</dcterms:created>
  <dcterms:modified xsi:type="dcterms:W3CDTF">2025-03-21T02:35:03Z</dcterms:modified>
</cp:coreProperties>
</file>