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Kab36\ОТПУСК\Юдичева\БЮДЖЕТ 2024\ИСПОЛНЕНИЕ 2024\Исполнение за 3 КВ 2024г\Владимир 3 КВ 2024г\"/>
    </mc:Choice>
  </mc:AlternateContent>
  <xr:revisionPtr revIDLastSave="0" documentId="13_ncr:1_{ACC30FDC-71EE-47DD-A600-5D9BEC4C02DA}" xr6:coauthVersionLast="36" xr6:coauthVersionMax="36" xr10:uidLastSave="{00000000-0000-0000-0000-000000000000}"/>
  <bookViews>
    <workbookView xWindow="660" yWindow="-210" windowWidth="11925" windowHeight="11490" tabRatio="924" xr2:uid="{00000000-000D-0000-FFFF-FFFF00000000}"/>
  </bookViews>
  <sheets>
    <sheet name="1" sheetId="2" r:id="rId1"/>
  </sheets>
  <definedNames>
    <definedName name="_xlnm.Print_Area" localSheetId="0">'1'!$A$1:$J$81</definedName>
  </definedNames>
  <calcPr calcId="191029"/>
</workbook>
</file>

<file path=xl/calcChain.xml><?xml version="1.0" encoding="utf-8"?>
<calcChain xmlns="http://schemas.openxmlformats.org/spreadsheetml/2006/main">
  <c r="K65" i="2" l="1"/>
  <c r="C51" i="2" l="1"/>
  <c r="D51" i="2"/>
  <c r="E79" i="2" l="1"/>
  <c r="C13" i="2" l="1"/>
  <c r="D13" i="2"/>
  <c r="D20" i="2" l="1"/>
  <c r="C20" i="2"/>
  <c r="E19" i="2" l="1"/>
  <c r="C80" i="2" l="1"/>
  <c r="E71" i="2"/>
  <c r="E70" i="2"/>
  <c r="D69" i="2"/>
  <c r="C69" i="2"/>
  <c r="E64" i="2"/>
  <c r="E62" i="2"/>
  <c r="E60" i="2"/>
  <c r="E58" i="2"/>
  <c r="D56" i="2"/>
  <c r="E57" i="2"/>
  <c r="G64" i="2" l="1"/>
  <c r="G57" i="2"/>
  <c r="F57" i="2"/>
  <c r="E56" i="2"/>
  <c r="E53" i="2"/>
  <c r="E54" i="2"/>
  <c r="J54" i="2" s="1"/>
  <c r="E52" i="2"/>
  <c r="F54" i="2"/>
  <c r="E50" i="2"/>
  <c r="E48" i="2"/>
  <c r="D43" i="2"/>
  <c r="E45" i="2"/>
  <c r="E46" i="2"/>
  <c r="E44" i="2"/>
  <c r="E38" i="2"/>
  <c r="E39" i="2"/>
  <c r="E40" i="2"/>
  <c r="E36" i="2"/>
  <c r="E42" i="2"/>
  <c r="F42" i="2" s="1"/>
  <c r="E41" i="2"/>
  <c r="E34" i="2"/>
  <c r="E31" i="2"/>
  <c r="E30" i="2"/>
  <c r="E28" i="2"/>
  <c r="E26" i="2"/>
  <c r="E25" i="2"/>
  <c r="E22" i="2"/>
  <c r="E23" i="2"/>
  <c r="E21" i="2"/>
  <c r="G56" i="2" l="1"/>
  <c r="H56" i="2"/>
  <c r="H57" i="2"/>
  <c r="E51" i="2"/>
  <c r="G54" i="2"/>
  <c r="G45" i="2"/>
  <c r="G41" i="2"/>
  <c r="G31" i="2"/>
  <c r="F31" i="2"/>
  <c r="E43" i="2"/>
  <c r="E69" i="2"/>
  <c r="J23" i="2"/>
  <c r="E20" i="2"/>
  <c r="E18" i="2"/>
  <c r="E17" i="2"/>
  <c r="E13" i="2" s="1"/>
  <c r="H44" i="2" l="1"/>
  <c r="G43" i="2"/>
  <c r="H43" i="2"/>
  <c r="H46" i="2"/>
  <c r="H45" i="2"/>
  <c r="F69" i="2"/>
  <c r="G69" i="2"/>
  <c r="J69" i="2"/>
  <c r="F48" i="2"/>
  <c r="F46" i="2"/>
  <c r="F45" i="2"/>
  <c r="E63" i="2" l="1"/>
  <c r="E61" i="2"/>
  <c r="E59" i="2"/>
  <c r="E49" i="2"/>
  <c r="E47" i="2"/>
  <c r="E35" i="2"/>
  <c r="E32" i="2"/>
  <c r="E29" i="2"/>
  <c r="E27" i="2"/>
  <c r="E16" i="2"/>
  <c r="E14" i="2"/>
  <c r="E68" i="2" s="1"/>
  <c r="E67" i="2"/>
  <c r="C59" i="2"/>
  <c r="D59" i="2"/>
  <c r="H63" i="2" l="1"/>
  <c r="H64" i="2"/>
  <c r="H55" i="2"/>
  <c r="H58" i="2"/>
  <c r="H49" i="2"/>
  <c r="H59" i="2"/>
  <c r="H62" i="2"/>
  <c r="H60" i="2"/>
  <c r="H53" i="2"/>
  <c r="H51" i="2"/>
  <c r="H50" i="2"/>
  <c r="H52" i="2"/>
  <c r="H54" i="2"/>
  <c r="H35" i="2"/>
  <c r="H42" i="2"/>
  <c r="H41" i="2"/>
  <c r="H47" i="2"/>
  <c r="H39" i="2"/>
  <c r="H34" i="2"/>
  <c r="H33" i="2"/>
  <c r="H38" i="2"/>
  <c r="H48" i="2"/>
  <c r="H36" i="2"/>
  <c r="H32" i="2"/>
  <c r="H40" i="2"/>
  <c r="H30" i="2"/>
  <c r="H31" i="2"/>
  <c r="H28" i="2"/>
  <c r="H29" i="2"/>
  <c r="E66" i="2"/>
  <c r="E15" i="2"/>
  <c r="E12" i="2"/>
  <c r="E11" i="2" l="1"/>
  <c r="D76" i="2"/>
  <c r="H23" i="2" l="1"/>
  <c r="E65" i="2"/>
  <c r="I49" i="2" s="1"/>
  <c r="G70" i="2"/>
  <c r="I50" i="2" l="1"/>
  <c r="I16" i="2"/>
  <c r="I23" i="2"/>
  <c r="I15" i="2"/>
  <c r="I43" i="2"/>
  <c r="I63" i="2"/>
  <c r="I44" i="2"/>
  <c r="I54" i="2"/>
  <c r="I69" i="2"/>
  <c r="I11" i="2"/>
  <c r="G17" i="2"/>
  <c r="G18" i="2"/>
  <c r="G19" i="2"/>
  <c r="G21" i="2"/>
  <c r="G22" i="2"/>
  <c r="G28" i="2"/>
  <c r="G30" i="2"/>
  <c r="G50" i="2"/>
  <c r="G52" i="2"/>
  <c r="G53" i="2"/>
  <c r="F26" i="2"/>
  <c r="F28" i="2"/>
  <c r="F30" i="2"/>
  <c r="F41" i="2"/>
  <c r="F50" i="2"/>
  <c r="F52" i="2"/>
  <c r="F53" i="2"/>
  <c r="F60" i="2"/>
  <c r="F62" i="2"/>
  <c r="F64" i="2"/>
  <c r="F70" i="2"/>
  <c r="F71" i="2"/>
  <c r="F17" i="2"/>
  <c r="F18" i="2"/>
  <c r="F19" i="2"/>
  <c r="F21" i="2"/>
  <c r="F22" i="2"/>
  <c r="F25" i="2"/>
  <c r="E75" i="2" l="1"/>
  <c r="E80" i="2" l="1"/>
  <c r="D80" i="2"/>
  <c r="C76" i="2"/>
  <c r="D63" i="2"/>
  <c r="G63" i="2" s="1"/>
  <c r="C63" i="2"/>
  <c r="D61" i="2"/>
  <c r="C61" i="2"/>
  <c r="C56" i="2"/>
  <c r="F56" i="2" s="1"/>
  <c r="D49" i="2"/>
  <c r="G49" i="2" s="1"/>
  <c r="C49" i="2"/>
  <c r="D47" i="2"/>
  <c r="C47" i="2"/>
  <c r="F47" i="2" s="1"/>
  <c r="C43" i="2"/>
  <c r="D37" i="2"/>
  <c r="E37" i="2" s="1"/>
  <c r="H37" i="2" s="1"/>
  <c r="C37" i="2"/>
  <c r="D35" i="2"/>
  <c r="G35" i="2" s="1"/>
  <c r="C35" i="2"/>
  <c r="D32" i="2"/>
  <c r="C32" i="2"/>
  <c r="D29" i="2"/>
  <c r="D27" i="2" s="1"/>
  <c r="C29" i="2"/>
  <c r="C27" i="2"/>
  <c r="D16" i="2"/>
  <c r="C16" i="2"/>
  <c r="D14" i="2"/>
  <c r="D68" i="2" s="1"/>
  <c r="C14" i="2"/>
  <c r="C68" i="2" s="1"/>
  <c r="D67" i="2"/>
  <c r="C67" i="2"/>
  <c r="C66" i="2" l="1"/>
  <c r="D66" i="2"/>
  <c r="D15" i="2"/>
  <c r="D11" i="2" s="1"/>
  <c r="D65" i="2" s="1"/>
  <c r="C15" i="2"/>
  <c r="C11" i="2" s="1"/>
  <c r="C65" i="2" s="1"/>
  <c r="F13" i="2"/>
  <c r="G13" i="2"/>
  <c r="G16" i="2"/>
  <c r="F16" i="2"/>
  <c r="F35" i="2"/>
  <c r="G14" i="2"/>
  <c r="F14" i="2"/>
  <c r="G20" i="2"/>
  <c r="F20" i="2"/>
  <c r="G27" i="2"/>
  <c r="F27" i="2"/>
  <c r="G51" i="2"/>
  <c r="F51" i="2"/>
  <c r="F59" i="2"/>
  <c r="F63" i="2"/>
  <c r="G29" i="2"/>
  <c r="F29" i="2"/>
  <c r="F43" i="2"/>
  <c r="F49" i="2"/>
  <c r="F61" i="2"/>
  <c r="D12" i="2"/>
  <c r="C12" i="2"/>
  <c r="D77" i="2" l="1"/>
  <c r="D72" i="2"/>
  <c r="C77" i="2"/>
  <c r="C75" i="2" s="1"/>
  <c r="C72" i="2"/>
  <c r="D75" i="2"/>
  <c r="J66" i="2"/>
  <c r="G66" i="2"/>
  <c r="F66" i="2"/>
  <c r="F15" i="2"/>
  <c r="G15" i="2"/>
  <c r="G68" i="2"/>
  <c r="F68" i="2"/>
  <c r="G12" i="2"/>
  <c r="F12" i="2"/>
  <c r="G67" i="2"/>
  <c r="F67" i="2"/>
  <c r="J29" i="2"/>
  <c r="H12" i="2" l="1"/>
  <c r="H15" i="2"/>
  <c r="H17" i="2"/>
  <c r="H19" i="2"/>
  <c r="H21" i="2"/>
  <c r="H24" i="2"/>
  <c r="H26" i="2"/>
  <c r="F11" i="2"/>
  <c r="H18" i="2"/>
  <c r="H22" i="2"/>
  <c r="H25" i="2"/>
  <c r="H13" i="2"/>
  <c r="H14" i="2"/>
  <c r="H20" i="2"/>
  <c r="H16" i="2"/>
  <c r="J65" i="2" l="1"/>
  <c r="I12" i="2"/>
  <c r="I27" i="2"/>
  <c r="I59" i="2"/>
  <c r="E72" i="2"/>
  <c r="G65" i="2"/>
  <c r="F65" i="2"/>
  <c r="I28" i="2"/>
  <c r="I31" i="2"/>
  <c r="I29" i="2"/>
  <c r="I30" i="2"/>
  <c r="I13" i="2"/>
  <c r="J16" i="2"/>
  <c r="J71" i="2"/>
  <c r="J70" i="2"/>
  <c r="J64" i="2"/>
  <c r="J62" i="2"/>
  <c r="J60" i="2"/>
  <c r="J58" i="2"/>
  <c r="J57" i="2"/>
  <c r="J56" i="2"/>
  <c r="J55" i="2"/>
  <c r="J53" i="2"/>
  <c r="J52" i="2"/>
  <c r="J50" i="2"/>
  <c r="J48" i="2"/>
  <c r="J46" i="2"/>
  <c r="J45" i="2"/>
  <c r="J44" i="2"/>
  <c r="J42" i="2"/>
  <c r="J41" i="2"/>
  <c r="J40" i="2"/>
  <c r="J39" i="2"/>
  <c r="J38" i="2"/>
  <c r="J36" i="2"/>
  <c r="J34" i="2"/>
  <c r="J33" i="2"/>
  <c r="J31" i="2"/>
  <c r="J30" i="2"/>
  <c r="J26" i="2"/>
  <c r="J25" i="2"/>
  <c r="J24" i="2"/>
  <c r="J22" i="2"/>
  <c r="J21" i="2"/>
  <c r="J20" i="2"/>
  <c r="J19" i="2"/>
  <c r="J18" i="2"/>
  <c r="J17" i="2"/>
  <c r="J32" i="2" l="1"/>
  <c r="J37" i="2"/>
  <c r="J51" i="2"/>
  <c r="J59" i="2"/>
  <c r="J35" i="2"/>
  <c r="J43" i="2"/>
  <c r="J49" i="2"/>
  <c r="J61" i="2"/>
  <c r="J63" i="2"/>
  <c r="J12" i="2"/>
  <c r="J14" i="2"/>
  <c r="J15" i="2"/>
  <c r="J47" i="2"/>
  <c r="J68" i="2"/>
  <c r="J13" i="2"/>
  <c r="J28" i="2" l="1"/>
  <c r="G11" i="2"/>
  <c r="I67" i="2"/>
  <c r="J11" i="2"/>
  <c r="J27" i="2"/>
  <c r="J67" i="2"/>
  <c r="I66" i="2" l="1"/>
  <c r="I64" i="2"/>
  <c r="I60" i="2"/>
  <c r="I55" i="2"/>
  <c r="I53" i="2"/>
  <c r="I52" i="2"/>
  <c r="I48" i="2"/>
  <c r="I45" i="2"/>
  <c r="I40" i="2"/>
  <c r="I39" i="2"/>
  <c r="I38" i="2"/>
  <c r="I34" i="2"/>
  <c r="I26" i="2"/>
  <c r="I24" i="2"/>
  <c r="I22" i="2"/>
  <c r="I21" i="2"/>
  <c r="I19" i="2"/>
  <c r="I18" i="2"/>
  <c r="I25" i="2"/>
  <c r="I71" i="2"/>
  <c r="I70" i="2"/>
  <c r="I62" i="2"/>
  <c r="I58" i="2"/>
  <c r="I57" i="2"/>
  <c r="I56" i="2"/>
  <c r="I46" i="2"/>
  <c r="I42" i="2"/>
  <c r="I41" i="2"/>
  <c r="I36" i="2"/>
  <c r="I33" i="2"/>
  <c r="I17" i="2"/>
  <c r="I47" i="2"/>
  <c r="I35" i="2"/>
  <c r="I37" i="2"/>
  <c r="I68" i="2"/>
  <c r="I20" i="2"/>
  <c r="I32" i="2"/>
  <c r="I61" i="2"/>
  <c r="I14" i="2"/>
  <c r="I51" i="2"/>
</calcChain>
</file>

<file path=xl/sharedStrings.xml><?xml version="1.0" encoding="utf-8"?>
<sst xmlns="http://schemas.openxmlformats.org/spreadsheetml/2006/main" count="133" uniqueCount="122">
  <si>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</si>
  <si>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</si>
  <si>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</si>
  <si>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</si>
  <si>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</si>
  <si>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</si>
  <si>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</si>
  <si>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</si>
  <si>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</si>
  <si>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</si>
  <si>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</si>
  <si>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</si>
  <si>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</si>
  <si>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</si>
  <si>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</si>
  <si>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</si>
  <si>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</si>
  <si>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</si>
  <si>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</si>
  <si>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</si>
  <si>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</si>
  <si>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</si>
  <si>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</si>
  <si>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</si>
  <si>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</si>
  <si>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</si>
  <si>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</si>
  <si>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</si>
  <si>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</si>
  <si>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</si>
  <si>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</si>
  <si>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Культура</t>
  </si>
  <si>
    <t>1100</t>
  </si>
  <si>
    <t>в том числе внутренние обороты</t>
  </si>
  <si>
    <t>Баланс за минусом внутренних оборотов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</si>
  <si>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</si>
  <si>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</si>
  <si>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</si>
  <si>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</si>
  <si>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</si>
  <si>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</si>
  <si>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</si>
  <si>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</si>
  <si>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</si>
  <si>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</si>
  <si>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</si>
  <si>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</si>
  <si>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</si>
  <si>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</si>
  <si>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</si>
  <si>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</si>
  <si>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</si>
  <si>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</si>
  <si>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</si>
  <si>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</si>
  <si>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</si>
  <si>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</si>
  <si>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</si>
  <si>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</si>
  <si>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</si>
  <si>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</si>
  <si>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</si>
  <si>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</si>
  <si>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</si>
  <si>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</si>
  <si>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</si>
  <si>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</si>
  <si>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</si>
  <si>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</si>
  <si>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</si>
  <si>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</si>
  <si>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</si>
  <si>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</si>
  <si>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</si>
  <si>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</si>
  <si>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</si>
  <si>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</si>
  <si>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</si>
  <si>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</si>
  <si>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</si>
  <si>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</si>
  <si>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</si>
  <si>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</si>
  <si>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</si>
  <si>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</si>
  <si>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</si>
  <si>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</si>
  <si>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</si>
  <si>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</si>
  <si>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</si>
  <si>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 xml:space="preserve">об исполнении бюджета Владимирского муниципального образования по состоянию 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</si>
  <si>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</si>
  <si>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</si>
  <si>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</si>
  <si>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</si>
  <si>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</si>
  <si>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</si>
  <si>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</si>
  <si>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</si>
  <si>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</si>
  <si>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Приложение № 2</t>
  </si>
  <si>
    <t>к информации об исполнении бюджета</t>
  </si>
  <si>
    <t>Владимирского муниципального образования</t>
  </si>
  <si>
    <t>Дорожное хозяйство (дорожные фонды)</t>
  </si>
  <si>
    <t>к квартальному назначению</t>
  </si>
  <si>
    <t>223 КОСГУ</t>
  </si>
  <si>
    <t>310 КОСГУ</t>
  </si>
  <si>
    <t>иточники таб.</t>
  </si>
  <si>
    <t>ф.0503317увеличение прочих остатков</t>
  </si>
  <si>
    <t>ф.0503317уменьшение прочих остатков</t>
  </si>
  <si>
    <t>ф.0503317доходы лимиты</t>
  </si>
  <si>
    <t>ф.0503317доходы расходы</t>
  </si>
  <si>
    <t>таб.Рита вн об 20</t>
  </si>
  <si>
    <t>таб.Рита вн об 1кв.20</t>
  </si>
  <si>
    <t xml:space="preserve">                    б/лист ст 266</t>
  </si>
  <si>
    <t xml:space="preserve">                       б/лист ст 266</t>
  </si>
  <si>
    <t>таб.Рита  1кв.20</t>
  </si>
  <si>
    <t>за 9 месяцев  2024 года</t>
  </si>
  <si>
    <t xml:space="preserve">                   на 01 октября 2024 года по расходам</t>
  </si>
  <si>
    <t>Уточненный план на 01.10.2024г., руб.</t>
  </si>
  <si>
    <t>Исполнено на 01.10.2024г., руб.</t>
  </si>
  <si>
    <t>Жилищно-коммунальное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</si>
</sst>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  <font>
      <b/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4" fontId="7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" fontId="8" fillId="0" borderId="4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10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/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6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2" fontId="8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6" xfId="0" applyFont="1" applyFill="1" applyBorder="1"/>
    <xf numFmtId="0" fontId="3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 applyProtection="1">
      <alignment horizontal="right" vertical="center" wrapText="1"/>
    </xf>
    <xf numFmtId="164" fontId="4" fillId="0" borderId="0" xfId="0" applyNumberFormat="1" applyFont="1" applyFill="1" applyBorder="1"/>
    <xf numFmtId="164" fontId="13" fillId="0" borderId="4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84"/>
  <sheetViews>
    <sheetView showGridLines="0" tabSelected="1" view="pageBreakPreview" topLeftCell="A41" zoomScale="98" zoomScaleNormal="100" zoomScaleSheetLayoutView="98" workbookViewId="0">
      <selection activeCell="E78" sqref="E78"/>
    </sheetView>
  </sheetViews>
  <sheetFormatPr defaultColWidth="9.140625" defaultRowHeight="12" x14ac:dyDescent="0.2"/>
  <cols>
    <col min="1" max="1" width="6.28515625" style="1" customWidth="1"/>
    <col min="2" max="2" width="37.28515625" style="1" customWidth="1"/>
    <col min="3" max="3" width="12.7109375" style="1" customWidth="1"/>
    <col min="4" max="4" width="10.7109375" style="1" customWidth="1"/>
    <col min="5" max="5" width="11.5703125" style="1" customWidth="1"/>
    <col min="6" max="6" width="10.42578125" style="1" customWidth="1"/>
    <col min="7" max="7" width="9.85546875" style="1" customWidth="1"/>
    <col min="8" max="8" width="9.140625" style="1"/>
    <col min="9" max="9" width="9.85546875" style="1" customWidth="1"/>
    <col min="10" max="10" width="11.7109375" style="1" customWidth="1"/>
    <col min="11" max="11" width="19" style="1" customWidth="1"/>
    <col min="12" max="16384" width="9.140625" style="1"/>
  </cols>
  <sheetData>
    <row r="1" spans="1:13" s="2" customFormat="1" ht="13.5" customHeight="1" x14ac:dyDescent="0.2">
      <c r="G1" s="24"/>
      <c r="H1" s="24"/>
      <c r="J1" s="15" t="s">
        <v>100</v>
      </c>
    </row>
    <row r="2" spans="1:13" ht="13.5" customHeight="1" x14ac:dyDescent="0.2">
      <c r="J2" s="15" t="s">
        <v>101</v>
      </c>
    </row>
    <row r="3" spans="1:13" ht="13.5" customHeight="1" x14ac:dyDescent="0.2">
      <c r="J3" s="15" t="s">
        <v>102</v>
      </c>
    </row>
    <row r="4" spans="1:13" ht="13.5" customHeight="1" x14ac:dyDescent="0.2">
      <c r="J4" s="15" t="s">
        <v>117</v>
      </c>
    </row>
    <row r="5" spans="1:13" ht="19.899999999999999" customHeight="1" x14ac:dyDescent="0.3">
      <c r="A5" s="69" t="s">
        <v>79</v>
      </c>
      <c r="B5" s="69"/>
      <c r="C5" s="69"/>
      <c r="D5" s="69"/>
      <c r="E5" s="69"/>
      <c r="F5" s="69"/>
      <c r="G5" s="69"/>
      <c r="H5" s="69"/>
      <c r="I5" s="69"/>
      <c r="J5" s="69"/>
    </row>
    <row r="6" spans="1:13" ht="19.149999999999999" customHeight="1" x14ac:dyDescent="0.3">
      <c r="A6" s="69" t="s">
        <v>90</v>
      </c>
      <c r="B6" s="69"/>
      <c r="C6" s="69"/>
      <c r="D6" s="69"/>
      <c r="E6" s="69"/>
      <c r="F6" s="69"/>
      <c r="G6" s="69"/>
      <c r="H6" s="69"/>
      <c r="I6" s="69"/>
      <c r="J6" s="69"/>
    </row>
    <row r="7" spans="1:13" ht="19.149999999999999" customHeight="1" x14ac:dyDescent="0.3">
      <c r="A7" s="69" t="s">
        <v>118</v>
      </c>
      <c r="B7" s="69"/>
      <c r="C7" s="69"/>
      <c r="D7" s="69"/>
      <c r="E7" s="69"/>
      <c r="F7" s="69"/>
      <c r="G7" s="69"/>
      <c r="H7" s="69"/>
      <c r="I7" s="69"/>
      <c r="J7" s="69"/>
    </row>
    <row r="8" spans="1:13" ht="12" customHeight="1" x14ac:dyDescent="0.2">
      <c r="A8" s="3"/>
      <c r="B8" s="3"/>
      <c r="D8" s="2"/>
      <c r="E8" s="2"/>
      <c r="G8" s="2"/>
    </row>
    <row r="9" spans="1:13" ht="12.75" customHeight="1" x14ac:dyDescent="0.2">
      <c r="A9" s="70" t="s">
        <v>95</v>
      </c>
      <c r="B9" s="71" t="s">
        <v>0</v>
      </c>
      <c r="C9" s="71" t="s">
        <v>92</v>
      </c>
      <c r="D9" s="71" t="s">
        <v>119</v>
      </c>
      <c r="E9" s="71" t="s">
        <v>120</v>
      </c>
      <c r="F9" s="71" t="s">
        <v>78</v>
      </c>
      <c r="G9" s="71"/>
      <c r="H9" s="71" t="s">
        <v>93</v>
      </c>
      <c r="I9" s="71" t="s">
        <v>94</v>
      </c>
      <c r="J9" s="72" t="s">
        <v>99</v>
      </c>
    </row>
    <row r="10" spans="1:13" ht="55.15" customHeight="1" x14ac:dyDescent="0.2">
      <c r="A10" s="70"/>
      <c r="B10" s="71"/>
      <c r="C10" s="71"/>
      <c r="D10" s="71"/>
      <c r="E10" s="71"/>
      <c r="F10" s="23" t="s">
        <v>91</v>
      </c>
      <c r="G10" s="23" t="s">
        <v>104</v>
      </c>
      <c r="H10" s="71"/>
      <c r="I10" s="71"/>
      <c r="J10" s="72"/>
      <c r="K10" s="25"/>
      <c r="L10" s="2"/>
      <c r="M10" s="2"/>
    </row>
    <row r="11" spans="1:13" s="32" customFormat="1" ht="13.5" customHeight="1" x14ac:dyDescent="0.2">
      <c r="A11" s="26" t="s">
        <v>13</v>
      </c>
      <c r="B11" s="27" t="s">
        <v>1</v>
      </c>
      <c r="C11" s="28">
        <f>C15+C19++C24+C25+C26</f>
        <v>5205233.45</v>
      </c>
      <c r="D11" s="28">
        <f>D15+D19++D24+D25+D26</f>
        <v>4369018.38</v>
      </c>
      <c r="E11" s="28">
        <f>E15+E19++E24+E25+E26</f>
        <v>4369018.38</v>
      </c>
      <c r="F11" s="29">
        <f>E11*100/C11</f>
        <v>83.935109192845132</v>
      </c>
      <c r="G11" s="29">
        <f>E11/D11*100</f>
        <v>100</v>
      </c>
      <c r="H11" s="30">
        <v>100</v>
      </c>
      <c r="I11" s="31">
        <f>E11/E65*100</f>
        <v>42.052446518413916</v>
      </c>
      <c r="J11" s="31">
        <f t="shared" ref="J11:J25" si="0">D11-E11</f>
        <v>0</v>
      </c>
      <c r="K11" s="3">
        <v>42.1</v>
      </c>
      <c r="L11" s="3"/>
      <c r="M11" s="3"/>
    </row>
    <row r="12" spans="1:13" s="32" customFormat="1" ht="13.15" customHeight="1" x14ac:dyDescent="0.2">
      <c r="A12" s="63"/>
      <c r="B12" s="34" t="s">
        <v>7</v>
      </c>
      <c r="C12" s="5">
        <f>C13+C14</f>
        <v>4726708.2</v>
      </c>
      <c r="D12" s="5">
        <f>D13+D14</f>
        <v>4168287.21</v>
      </c>
      <c r="E12" s="5">
        <f>E13+E14</f>
        <v>4168287.21</v>
      </c>
      <c r="F12" s="10">
        <f t="shared" ref="F12:F71" si="1">E12*100/C12</f>
        <v>88.185837450257665</v>
      </c>
      <c r="G12" s="10">
        <f t="shared" ref="G12:G68" si="2">E12/D12*100</f>
        <v>100</v>
      </c>
      <c r="H12" s="30">
        <f>E12/$E$11*100</f>
        <v>95.405577350764091</v>
      </c>
      <c r="I12" s="20">
        <f t="shared" ref="I12:I42" si="3">SUM(E12/E$65*100)</f>
        <v>40.12037939101409</v>
      </c>
      <c r="J12" s="31">
        <f t="shared" si="0"/>
        <v>0</v>
      </c>
      <c r="K12" s="3"/>
      <c r="L12" s="3"/>
      <c r="M12" s="3"/>
    </row>
    <row r="13" spans="1:13" s="32" customFormat="1" ht="13.15" customHeight="1" x14ac:dyDescent="0.2">
      <c r="A13" s="63"/>
      <c r="B13" s="34" t="s">
        <v>2</v>
      </c>
      <c r="C13" s="7">
        <f t="shared" ref="C13:D14" si="4">C17+C21</f>
        <v>3670859.66</v>
      </c>
      <c r="D13" s="7">
        <f t="shared" si="4"/>
        <v>3187179.29</v>
      </c>
      <c r="E13" s="7">
        <f t="shared" ref="E13" si="5">E17+E21</f>
        <v>3187179.29</v>
      </c>
      <c r="F13" s="20">
        <f t="shared" si="1"/>
        <v>86.823784758908488</v>
      </c>
      <c r="G13" s="20">
        <f t="shared" si="2"/>
        <v>100</v>
      </c>
      <c r="H13" s="35">
        <f t="shared" ref="H13:H26" si="6">E13/$E$11*100</f>
        <v>72.949550969845092</v>
      </c>
      <c r="I13" s="20">
        <f t="shared" si="3"/>
        <v>30.677070907017207</v>
      </c>
      <c r="J13" s="36">
        <f t="shared" si="0"/>
        <v>0</v>
      </c>
      <c r="K13" s="3"/>
      <c r="L13" s="3"/>
      <c r="M13" s="3"/>
    </row>
    <row r="14" spans="1:13" s="32" customFormat="1" ht="13.15" customHeight="1" x14ac:dyDescent="0.2">
      <c r="A14" s="63"/>
      <c r="B14" s="34" t="s">
        <v>19</v>
      </c>
      <c r="C14" s="7">
        <f t="shared" si="4"/>
        <v>1055848.54</v>
      </c>
      <c r="D14" s="7">
        <f t="shared" si="4"/>
        <v>981107.91999999993</v>
      </c>
      <c r="E14" s="7">
        <f t="shared" ref="E14" si="7">E18+E22</f>
        <v>981107.91999999993</v>
      </c>
      <c r="F14" s="20">
        <f t="shared" si="1"/>
        <v>92.921274485069603</v>
      </c>
      <c r="G14" s="20">
        <f t="shared" si="2"/>
        <v>100</v>
      </c>
      <c r="H14" s="35">
        <f t="shared" si="6"/>
        <v>22.456026380918999</v>
      </c>
      <c r="I14" s="20">
        <f t="shared" si="3"/>
        <v>9.4433084839968835</v>
      </c>
      <c r="J14" s="5">
        <f t="shared" si="0"/>
        <v>0</v>
      </c>
      <c r="K14" s="3"/>
      <c r="L14" s="3"/>
      <c r="M14" s="3"/>
    </row>
    <row r="15" spans="1:13" ht="13.15" customHeight="1" x14ac:dyDescent="0.2">
      <c r="A15" s="37" t="s">
        <v>17</v>
      </c>
      <c r="B15" s="38" t="s">
        <v>29</v>
      </c>
      <c r="C15" s="8">
        <f>C16</f>
        <v>1075800</v>
      </c>
      <c r="D15" s="8">
        <f t="shared" ref="D15:E15" si="8">D16</f>
        <v>842028.49</v>
      </c>
      <c r="E15" s="8">
        <f t="shared" si="8"/>
        <v>842028.49</v>
      </c>
      <c r="F15" s="6">
        <f t="shared" si="1"/>
        <v>78.269984197806281</v>
      </c>
      <c r="G15" s="6">
        <f t="shared" si="2"/>
        <v>100</v>
      </c>
      <c r="H15" s="39">
        <f t="shared" si="6"/>
        <v>19.272715671203013</v>
      </c>
      <c r="I15" s="6">
        <f>SUM(E15/E$65*100)-0.1</f>
        <v>8.0046484502786246</v>
      </c>
      <c r="J15" s="8">
        <f t="shared" si="0"/>
        <v>0</v>
      </c>
      <c r="K15" s="2"/>
      <c r="L15" s="2"/>
      <c r="M15" s="2"/>
    </row>
    <row r="16" spans="1:13" ht="13.15" customHeight="1" x14ac:dyDescent="0.2">
      <c r="A16" s="37"/>
      <c r="B16" s="40" t="s">
        <v>6</v>
      </c>
      <c r="C16" s="8">
        <f>C17+C18</f>
        <v>1075800</v>
      </c>
      <c r="D16" s="8">
        <f>D17+D18</f>
        <v>842028.49</v>
      </c>
      <c r="E16" s="8">
        <f>E17+E18</f>
        <v>842028.49</v>
      </c>
      <c r="F16" s="6">
        <f t="shared" si="1"/>
        <v>78.269984197806281</v>
      </c>
      <c r="G16" s="6">
        <f t="shared" si="2"/>
        <v>100</v>
      </c>
      <c r="H16" s="39">
        <f t="shared" si="6"/>
        <v>19.272715671203013</v>
      </c>
      <c r="I16" s="6">
        <f>SUM(E16/E$65*100)-0.1</f>
        <v>8.0046484502786246</v>
      </c>
      <c r="J16" s="8">
        <f>D16-E16</f>
        <v>0</v>
      </c>
      <c r="K16" s="2"/>
      <c r="L16" s="2"/>
      <c r="M16" s="2"/>
    </row>
    <row r="17" spans="1:13" ht="13.15" customHeight="1" x14ac:dyDescent="0.2">
      <c r="A17" s="37"/>
      <c r="B17" s="40" t="s">
        <v>8</v>
      </c>
      <c r="C17" s="9">
        <v>830000</v>
      </c>
      <c r="D17" s="9">
        <v>630726.68999999994</v>
      </c>
      <c r="E17" s="9">
        <f>D17</f>
        <v>630726.68999999994</v>
      </c>
      <c r="F17" s="6">
        <f t="shared" si="1"/>
        <v>75.991167469879514</v>
      </c>
      <c r="G17" s="6">
        <f t="shared" si="2"/>
        <v>100</v>
      </c>
      <c r="H17" s="39">
        <f t="shared" si="6"/>
        <v>14.436347827861507</v>
      </c>
      <c r="I17" s="6">
        <f t="shared" si="3"/>
        <v>6.070837449523669</v>
      </c>
      <c r="J17" s="8">
        <f t="shared" si="0"/>
        <v>0</v>
      </c>
      <c r="K17" s="2"/>
      <c r="L17" s="2"/>
      <c r="M17" s="2"/>
    </row>
    <row r="18" spans="1:13" ht="13.15" customHeight="1" x14ac:dyDescent="0.2">
      <c r="A18" s="37"/>
      <c r="B18" s="40" t="s">
        <v>20</v>
      </c>
      <c r="C18" s="9">
        <v>245800</v>
      </c>
      <c r="D18" s="9">
        <v>211301.8</v>
      </c>
      <c r="E18" s="9">
        <f>D18</f>
        <v>211301.8</v>
      </c>
      <c r="F18" s="6">
        <f t="shared" si="1"/>
        <v>85.964930838079738</v>
      </c>
      <c r="G18" s="6">
        <f t="shared" si="2"/>
        <v>100</v>
      </c>
      <c r="H18" s="39">
        <f t="shared" si="6"/>
        <v>4.836367843341506</v>
      </c>
      <c r="I18" s="6">
        <f t="shared" si="3"/>
        <v>2.0338110007549552</v>
      </c>
      <c r="J18" s="8">
        <f t="shared" si="0"/>
        <v>0</v>
      </c>
      <c r="K18" s="2"/>
      <c r="L18" s="2"/>
      <c r="M18" s="2"/>
    </row>
    <row r="19" spans="1:13" ht="13.15" customHeight="1" x14ac:dyDescent="0.2">
      <c r="A19" s="37" t="s">
        <v>18</v>
      </c>
      <c r="B19" s="38" t="s">
        <v>30</v>
      </c>
      <c r="C19" s="64">
        <v>4057133.45</v>
      </c>
      <c r="D19" s="65">
        <v>3525641.89</v>
      </c>
      <c r="E19" s="8">
        <f>D19</f>
        <v>3525641.89</v>
      </c>
      <c r="F19" s="6">
        <f t="shared" si="1"/>
        <v>86.899825540616604</v>
      </c>
      <c r="G19" s="6">
        <f t="shared" si="2"/>
        <v>100</v>
      </c>
      <c r="H19" s="39">
        <f t="shared" si="6"/>
        <v>80.696430716320307</v>
      </c>
      <c r="I19" s="6">
        <f t="shared" si="3"/>
        <v>33.934823369249543</v>
      </c>
      <c r="J19" s="8">
        <f t="shared" si="0"/>
        <v>0</v>
      </c>
      <c r="K19" s="2"/>
      <c r="L19" s="2"/>
      <c r="M19" s="2"/>
    </row>
    <row r="20" spans="1:13" ht="13.15" customHeight="1" x14ac:dyDescent="0.2">
      <c r="A20" s="37"/>
      <c r="B20" s="40" t="s">
        <v>7</v>
      </c>
      <c r="C20" s="8">
        <f>C21+C22+C23</f>
        <v>3655221.96</v>
      </c>
      <c r="D20" s="8">
        <f>D21+D22+D23</f>
        <v>3330572.48</v>
      </c>
      <c r="E20" s="8">
        <f>D20</f>
        <v>3330572.48</v>
      </c>
      <c r="F20" s="6">
        <f t="shared" si="1"/>
        <v>91.118200657778928</v>
      </c>
      <c r="G20" s="6">
        <f t="shared" si="2"/>
        <v>100</v>
      </c>
      <c r="H20" s="39">
        <f t="shared" si="6"/>
        <v>76.231596901636294</v>
      </c>
      <c r="I20" s="6">
        <f t="shared" si="3"/>
        <v>32.057251517193478</v>
      </c>
      <c r="J20" s="8">
        <f t="shared" si="0"/>
        <v>0</v>
      </c>
      <c r="K20" s="2"/>
      <c r="L20" s="2"/>
      <c r="M20" s="2"/>
    </row>
    <row r="21" spans="1:13" ht="13.15" customHeight="1" x14ac:dyDescent="0.2">
      <c r="A21" s="37"/>
      <c r="B21" s="38" t="s">
        <v>2</v>
      </c>
      <c r="C21" s="18">
        <v>2840859.66</v>
      </c>
      <c r="D21" s="18">
        <v>2556452.6</v>
      </c>
      <c r="E21" s="18">
        <f>D21</f>
        <v>2556452.6</v>
      </c>
      <c r="F21" s="21">
        <f t="shared" si="1"/>
        <v>89.988697294536536</v>
      </c>
      <c r="G21" s="21">
        <f t="shared" si="2"/>
        <v>100</v>
      </c>
      <c r="H21" s="41">
        <f t="shared" si="6"/>
        <v>58.513203141983581</v>
      </c>
      <c r="I21" s="21">
        <f t="shared" si="3"/>
        <v>24.606233457493538</v>
      </c>
      <c r="J21" s="22">
        <f>D21-E21</f>
        <v>0</v>
      </c>
      <c r="K21" s="2"/>
      <c r="L21" s="2"/>
      <c r="M21" s="2"/>
    </row>
    <row r="22" spans="1:13" ht="13.15" customHeight="1" x14ac:dyDescent="0.2">
      <c r="A22" s="37"/>
      <c r="B22" s="38" t="s">
        <v>9</v>
      </c>
      <c r="C22" s="18">
        <v>810048.54</v>
      </c>
      <c r="D22" s="18">
        <v>769806.12</v>
      </c>
      <c r="E22" s="18">
        <f t="shared" ref="E22:E23" si="9">D22</f>
        <v>769806.12</v>
      </c>
      <c r="F22" s="21">
        <f t="shared" si="1"/>
        <v>95.032097706144867</v>
      </c>
      <c r="G22" s="21">
        <f t="shared" si="2"/>
        <v>100</v>
      </c>
      <c r="H22" s="41">
        <f t="shared" si="6"/>
        <v>17.619658537577497</v>
      </c>
      <c r="I22" s="21">
        <f t="shared" si="3"/>
        <v>7.4094974832419283</v>
      </c>
      <c r="J22" s="22">
        <f t="shared" si="0"/>
        <v>0</v>
      </c>
      <c r="K22" s="2"/>
      <c r="L22" s="2"/>
      <c r="M22" s="2"/>
    </row>
    <row r="23" spans="1:13" ht="13.15" customHeight="1" x14ac:dyDescent="0.2">
      <c r="A23" s="37"/>
      <c r="B23" s="38" t="s">
        <v>114</v>
      </c>
      <c r="C23" s="18">
        <v>4313.76</v>
      </c>
      <c r="D23" s="18">
        <v>4313.76</v>
      </c>
      <c r="E23" s="18">
        <f t="shared" si="9"/>
        <v>4313.76</v>
      </c>
      <c r="F23" s="21">
        <v>0</v>
      </c>
      <c r="G23" s="21">
        <v>0</v>
      </c>
      <c r="H23" s="41">
        <f t="shared" ref="H23" si="10">E23/$E$11*100</f>
        <v>9.8735222075215914E-2</v>
      </c>
      <c r="I23" s="21">
        <f t="shared" si="3"/>
        <v>4.1520576458017378E-2</v>
      </c>
      <c r="J23" s="22">
        <f t="shared" ref="J23" si="11">D23-E23</f>
        <v>0</v>
      </c>
      <c r="K23" s="2"/>
      <c r="L23" s="2"/>
      <c r="M23" s="2"/>
    </row>
    <row r="24" spans="1:13" ht="13.15" customHeight="1" x14ac:dyDescent="0.2">
      <c r="A24" s="37" t="s">
        <v>49</v>
      </c>
      <c r="B24" s="40" t="s">
        <v>50</v>
      </c>
      <c r="C24" s="8">
        <v>0</v>
      </c>
      <c r="D24" s="8">
        <v>0</v>
      </c>
      <c r="E24" s="8">
        <v>0</v>
      </c>
      <c r="F24" s="6">
        <v>0</v>
      </c>
      <c r="G24" s="6">
        <v>0</v>
      </c>
      <c r="H24" s="39">
        <f t="shared" si="6"/>
        <v>0</v>
      </c>
      <c r="I24" s="6">
        <f t="shared" si="3"/>
        <v>0</v>
      </c>
      <c r="J24" s="8">
        <f t="shared" si="0"/>
        <v>0</v>
      </c>
      <c r="K24" s="2"/>
      <c r="L24" s="2"/>
      <c r="M24" s="2"/>
    </row>
    <row r="25" spans="1:13" ht="13.15" customHeight="1" x14ac:dyDescent="0.2">
      <c r="A25" s="37" t="s">
        <v>47</v>
      </c>
      <c r="B25" s="38" t="s">
        <v>15</v>
      </c>
      <c r="C25" s="8">
        <v>20000</v>
      </c>
      <c r="D25" s="8">
        <v>0</v>
      </c>
      <c r="E25" s="8">
        <f>D25</f>
        <v>0</v>
      </c>
      <c r="F25" s="6">
        <f t="shared" si="1"/>
        <v>0</v>
      </c>
      <c r="G25" s="6">
        <v>0</v>
      </c>
      <c r="H25" s="39">
        <f t="shared" si="6"/>
        <v>0</v>
      </c>
      <c r="I25" s="6">
        <f t="shared" si="3"/>
        <v>0</v>
      </c>
      <c r="J25" s="8">
        <f t="shared" si="0"/>
        <v>0</v>
      </c>
      <c r="K25" s="2"/>
      <c r="L25" s="2"/>
      <c r="M25" s="2"/>
    </row>
    <row r="26" spans="1:13" ht="13.5" customHeight="1" x14ac:dyDescent="0.2">
      <c r="A26" s="37" t="s">
        <v>65</v>
      </c>
      <c r="B26" s="40" t="s">
        <v>66</v>
      </c>
      <c r="C26" s="8">
        <v>52300</v>
      </c>
      <c r="D26" s="8">
        <v>1348</v>
      </c>
      <c r="E26" s="8">
        <f>D26</f>
        <v>1348</v>
      </c>
      <c r="F26" s="6">
        <f t="shared" si="1"/>
        <v>2.5774378585086044</v>
      </c>
      <c r="G26" s="6">
        <v>0</v>
      </c>
      <c r="H26" s="39">
        <f t="shared" si="6"/>
        <v>3.08536124766772E-2</v>
      </c>
      <c r="I26" s="6">
        <f t="shared" si="3"/>
        <v>1.2974698885753361E-2</v>
      </c>
      <c r="J26" s="8">
        <f t="shared" ref="J26:J71" si="12">D26-E26</f>
        <v>0</v>
      </c>
      <c r="K26" s="2"/>
      <c r="L26" s="2"/>
      <c r="M26" s="2"/>
    </row>
    <row r="27" spans="1:13" s="32" customFormat="1" ht="13.15" customHeight="1" x14ac:dyDescent="0.2">
      <c r="A27" s="42" t="s">
        <v>80</v>
      </c>
      <c r="B27" s="43" t="s">
        <v>81</v>
      </c>
      <c r="C27" s="4">
        <f>C28</f>
        <v>209800</v>
      </c>
      <c r="D27" s="4">
        <f>D28</f>
        <v>130915.92</v>
      </c>
      <c r="E27" s="4">
        <f>E28</f>
        <v>130915.92</v>
      </c>
      <c r="F27" s="10">
        <f t="shared" si="1"/>
        <v>62.400343183984745</v>
      </c>
      <c r="G27" s="10">
        <f t="shared" si="2"/>
        <v>100</v>
      </c>
      <c r="H27" s="10">
        <v>100</v>
      </c>
      <c r="I27" s="31">
        <f t="shared" si="3"/>
        <v>1.2600850455128905</v>
      </c>
      <c r="J27" s="4">
        <f t="shared" si="12"/>
        <v>0</v>
      </c>
      <c r="K27" s="3">
        <v>1.3</v>
      </c>
      <c r="L27" s="3"/>
      <c r="M27" s="3"/>
    </row>
    <row r="28" spans="1:13" s="32" customFormat="1" ht="13.15" customHeight="1" x14ac:dyDescent="0.2">
      <c r="A28" s="37" t="s">
        <v>35</v>
      </c>
      <c r="B28" s="40" t="s">
        <v>36</v>
      </c>
      <c r="C28" s="8">
        <v>209800</v>
      </c>
      <c r="D28" s="8">
        <v>130915.92</v>
      </c>
      <c r="E28" s="8">
        <f>D28</f>
        <v>130915.92</v>
      </c>
      <c r="F28" s="6">
        <f t="shared" si="1"/>
        <v>62.400343183984745</v>
      </c>
      <c r="G28" s="6">
        <f t="shared" si="2"/>
        <v>100</v>
      </c>
      <c r="H28" s="6">
        <f>E28/$E$27*100</f>
        <v>100</v>
      </c>
      <c r="I28" s="6">
        <f t="shared" si="3"/>
        <v>1.2600850455128905</v>
      </c>
      <c r="J28" s="8">
        <f t="shared" si="12"/>
        <v>0</v>
      </c>
      <c r="K28" s="3"/>
      <c r="L28" s="3"/>
      <c r="M28" s="3"/>
    </row>
    <row r="29" spans="1:13" ht="13.15" customHeight="1" x14ac:dyDescent="0.2">
      <c r="A29" s="37"/>
      <c r="B29" s="40" t="s">
        <v>37</v>
      </c>
      <c r="C29" s="8">
        <f>C30+C31</f>
        <v>196400</v>
      </c>
      <c r="D29" s="8">
        <f>D30+D31</f>
        <v>130915.92</v>
      </c>
      <c r="E29" s="8">
        <f>E30+E31</f>
        <v>130915.92</v>
      </c>
      <c r="F29" s="6">
        <f t="shared" si="1"/>
        <v>66.657800407331976</v>
      </c>
      <c r="G29" s="6">
        <f t="shared" si="2"/>
        <v>100</v>
      </c>
      <c r="H29" s="6">
        <f>E29/$E$27*100</f>
        <v>100</v>
      </c>
      <c r="I29" s="6">
        <f t="shared" si="3"/>
        <v>1.2600850455128905</v>
      </c>
      <c r="J29" s="8">
        <f>D29-E29</f>
        <v>0</v>
      </c>
      <c r="K29" s="2"/>
      <c r="L29" s="2"/>
      <c r="M29" s="2"/>
    </row>
    <row r="30" spans="1:13" ht="13.15" customHeight="1" x14ac:dyDescent="0.2">
      <c r="A30" s="37"/>
      <c r="B30" s="38" t="s">
        <v>38</v>
      </c>
      <c r="C30" s="18">
        <v>150800</v>
      </c>
      <c r="D30" s="18">
        <v>100314.3</v>
      </c>
      <c r="E30" s="18">
        <f>D30</f>
        <v>100314.3</v>
      </c>
      <c r="F30" s="21">
        <f t="shared" si="1"/>
        <v>66.521419098143241</v>
      </c>
      <c r="G30" s="21">
        <f t="shared" si="2"/>
        <v>100</v>
      </c>
      <c r="H30" s="21">
        <f>E30/$E$27*100</f>
        <v>76.624981896777726</v>
      </c>
      <c r="I30" s="21">
        <f t="shared" si="3"/>
        <v>0.96553993800825555</v>
      </c>
      <c r="J30" s="22">
        <f t="shared" si="12"/>
        <v>0</v>
      </c>
      <c r="K30" s="2"/>
      <c r="L30" s="2"/>
      <c r="M30" s="2"/>
    </row>
    <row r="31" spans="1:13" ht="13.15" customHeight="1" x14ac:dyDescent="0.2">
      <c r="A31" s="37"/>
      <c r="B31" s="38" t="s">
        <v>39</v>
      </c>
      <c r="C31" s="18">
        <v>45600</v>
      </c>
      <c r="D31" s="18">
        <v>30601.62</v>
      </c>
      <c r="E31" s="18">
        <f>D31</f>
        <v>30601.62</v>
      </c>
      <c r="F31" s="21">
        <f>E31*100/C31</f>
        <v>67.108815789473681</v>
      </c>
      <c r="G31" s="21">
        <f>E31/D31*100</f>
        <v>100</v>
      </c>
      <c r="H31" s="21">
        <f>E31/$E$27*100</f>
        <v>23.375018103222281</v>
      </c>
      <c r="I31" s="21">
        <f t="shared" si="3"/>
        <v>0.29454510750463486</v>
      </c>
      <c r="J31" s="22">
        <f t="shared" si="12"/>
        <v>0</v>
      </c>
      <c r="K31" s="2"/>
      <c r="L31" s="2"/>
      <c r="M31" s="2"/>
    </row>
    <row r="32" spans="1:13" s="32" customFormat="1" ht="24" x14ac:dyDescent="0.2">
      <c r="A32" s="42" t="s">
        <v>21</v>
      </c>
      <c r="B32" s="44" t="s">
        <v>25</v>
      </c>
      <c r="C32" s="4">
        <f>C33+C34</f>
        <v>50500</v>
      </c>
      <c r="D32" s="4">
        <f>D33+D34</f>
        <v>0</v>
      </c>
      <c r="E32" s="4">
        <f>E33+E34</f>
        <v>0</v>
      </c>
      <c r="F32" s="10">
        <v>0</v>
      </c>
      <c r="G32" s="20">
        <v>0</v>
      </c>
      <c r="H32" s="20">
        <f t="shared" ref="H32:H40" si="13">E32/$E$27*100</f>
        <v>0</v>
      </c>
      <c r="I32" s="10">
        <f t="shared" si="3"/>
        <v>0</v>
      </c>
      <c r="J32" s="4">
        <f t="shared" si="12"/>
        <v>0</v>
      </c>
      <c r="K32" s="3"/>
      <c r="L32" s="3"/>
      <c r="M32" s="3"/>
    </row>
    <row r="33" spans="1:13" ht="36.75" customHeight="1" x14ac:dyDescent="0.2">
      <c r="A33" s="37" t="s">
        <v>26</v>
      </c>
      <c r="B33" s="45" t="s">
        <v>51</v>
      </c>
      <c r="C33" s="8">
        <v>0</v>
      </c>
      <c r="D33" s="8">
        <v>0</v>
      </c>
      <c r="E33" s="8">
        <v>0</v>
      </c>
      <c r="F33" s="6">
        <v>0</v>
      </c>
      <c r="G33" s="21">
        <v>0</v>
      </c>
      <c r="H33" s="21">
        <f t="shared" si="13"/>
        <v>0</v>
      </c>
      <c r="I33" s="6">
        <f t="shared" si="3"/>
        <v>0</v>
      </c>
      <c r="J33" s="8">
        <f t="shared" si="12"/>
        <v>0</v>
      </c>
      <c r="K33" s="2"/>
      <c r="L33" s="2"/>
      <c r="M33" s="2"/>
    </row>
    <row r="34" spans="1:13" ht="13.15" customHeight="1" x14ac:dyDescent="0.2">
      <c r="A34" s="37" t="s">
        <v>64</v>
      </c>
      <c r="B34" s="45" t="s">
        <v>48</v>
      </c>
      <c r="C34" s="8">
        <v>50500</v>
      </c>
      <c r="D34" s="8">
        <v>0</v>
      </c>
      <c r="E34" s="8">
        <f>D34</f>
        <v>0</v>
      </c>
      <c r="F34" s="6">
        <v>0</v>
      </c>
      <c r="G34" s="21">
        <v>0</v>
      </c>
      <c r="H34" s="21">
        <f>E34/$E$27*100</f>
        <v>0</v>
      </c>
      <c r="I34" s="6">
        <f t="shared" si="3"/>
        <v>0</v>
      </c>
      <c r="J34" s="8">
        <f t="shared" si="12"/>
        <v>0</v>
      </c>
      <c r="K34" s="2"/>
      <c r="L34" s="2"/>
      <c r="M34" s="2"/>
    </row>
    <row r="35" spans="1:13" s="32" customFormat="1" ht="13.15" customHeight="1" x14ac:dyDescent="0.2">
      <c r="A35" s="42" t="s">
        <v>62</v>
      </c>
      <c r="B35" s="44" t="s">
        <v>63</v>
      </c>
      <c r="C35" s="4">
        <f>C36+C40+C41+C42</f>
        <v>2278478.25</v>
      </c>
      <c r="D35" s="4">
        <f>D36+D40+D41+D42</f>
        <v>672183.9</v>
      </c>
      <c r="E35" s="4">
        <f>E36+E40+E41+E42</f>
        <v>672183.9</v>
      </c>
      <c r="F35" s="10">
        <f t="shared" si="1"/>
        <v>29.501440270496328</v>
      </c>
      <c r="G35" s="20">
        <f>E35/D35*100</f>
        <v>100</v>
      </c>
      <c r="H35" s="20">
        <f>E35/$E$35*100</f>
        <v>100</v>
      </c>
      <c r="I35" s="31">
        <f t="shared" si="3"/>
        <v>6.4698692124268185</v>
      </c>
      <c r="J35" s="4">
        <f t="shared" si="12"/>
        <v>0</v>
      </c>
      <c r="K35" s="3">
        <v>6.5</v>
      </c>
      <c r="L35" s="3"/>
      <c r="M35" s="3"/>
    </row>
    <row r="36" spans="1:13" ht="13.15" customHeight="1" x14ac:dyDescent="0.2">
      <c r="A36" s="37" t="s">
        <v>59</v>
      </c>
      <c r="B36" s="46" t="s">
        <v>60</v>
      </c>
      <c r="C36" s="8">
        <v>0</v>
      </c>
      <c r="D36" s="8">
        <v>0</v>
      </c>
      <c r="E36" s="8">
        <f>D36</f>
        <v>0</v>
      </c>
      <c r="F36" s="6">
        <v>0</v>
      </c>
      <c r="G36" s="21">
        <v>0</v>
      </c>
      <c r="H36" s="21">
        <f>E36/$E$27*100</f>
        <v>0</v>
      </c>
      <c r="I36" s="6">
        <f t="shared" si="3"/>
        <v>0</v>
      </c>
      <c r="J36" s="8">
        <f t="shared" si="12"/>
        <v>0</v>
      </c>
      <c r="K36" s="2"/>
      <c r="L36" s="2"/>
      <c r="M36" s="2"/>
    </row>
    <row r="37" spans="1:13" ht="13.15" customHeight="1" x14ac:dyDescent="0.2">
      <c r="A37" s="37"/>
      <c r="B37" s="45" t="s">
        <v>37</v>
      </c>
      <c r="C37" s="8">
        <f>C38+C39</f>
        <v>0</v>
      </c>
      <c r="D37" s="8">
        <f>D38+D39</f>
        <v>0</v>
      </c>
      <c r="E37" s="8">
        <f t="shared" ref="E37:E40" si="14">D37</f>
        <v>0</v>
      </c>
      <c r="F37" s="6">
        <v>0</v>
      </c>
      <c r="G37" s="21">
        <v>0</v>
      </c>
      <c r="H37" s="21">
        <f t="shared" si="13"/>
        <v>0</v>
      </c>
      <c r="I37" s="6">
        <f t="shared" si="3"/>
        <v>0</v>
      </c>
      <c r="J37" s="8">
        <f t="shared" si="12"/>
        <v>0</v>
      </c>
      <c r="K37" s="2"/>
      <c r="L37" s="2"/>
      <c r="M37" s="2"/>
    </row>
    <row r="38" spans="1:13" ht="13.15" customHeight="1" x14ac:dyDescent="0.2">
      <c r="A38" s="37"/>
      <c r="B38" s="46" t="s">
        <v>61</v>
      </c>
      <c r="C38" s="18">
        <v>0</v>
      </c>
      <c r="D38" s="18">
        <v>0</v>
      </c>
      <c r="E38" s="22">
        <f t="shared" si="14"/>
        <v>0</v>
      </c>
      <c r="F38" s="21">
        <v>0</v>
      </c>
      <c r="G38" s="21">
        <v>0</v>
      </c>
      <c r="H38" s="21">
        <f t="shared" si="13"/>
        <v>0</v>
      </c>
      <c r="I38" s="21">
        <f t="shared" si="3"/>
        <v>0</v>
      </c>
      <c r="J38" s="22">
        <f t="shared" si="12"/>
        <v>0</v>
      </c>
      <c r="K38" s="2"/>
      <c r="L38" s="2"/>
      <c r="M38" s="2"/>
    </row>
    <row r="39" spans="1:13" ht="13.15" customHeight="1" x14ac:dyDescent="0.2">
      <c r="A39" s="37"/>
      <c r="B39" s="46" t="s">
        <v>39</v>
      </c>
      <c r="C39" s="18">
        <v>0</v>
      </c>
      <c r="D39" s="18">
        <v>0</v>
      </c>
      <c r="E39" s="22">
        <f t="shared" si="14"/>
        <v>0</v>
      </c>
      <c r="F39" s="21">
        <v>0</v>
      </c>
      <c r="G39" s="21">
        <v>0</v>
      </c>
      <c r="H39" s="21">
        <f>E39/$E$27*1000</f>
        <v>0</v>
      </c>
      <c r="I39" s="21">
        <f t="shared" si="3"/>
        <v>0</v>
      </c>
      <c r="J39" s="22">
        <f t="shared" si="12"/>
        <v>0</v>
      </c>
      <c r="K39" s="2"/>
      <c r="L39" s="2"/>
      <c r="M39" s="2"/>
    </row>
    <row r="40" spans="1:13" ht="13.15" customHeight="1" x14ac:dyDescent="0.2">
      <c r="A40" s="37" t="s">
        <v>67</v>
      </c>
      <c r="B40" s="45" t="s">
        <v>68</v>
      </c>
      <c r="C40" s="8">
        <v>0</v>
      </c>
      <c r="D40" s="8">
        <v>0</v>
      </c>
      <c r="E40" s="8">
        <f t="shared" si="14"/>
        <v>0</v>
      </c>
      <c r="F40" s="6">
        <v>0</v>
      </c>
      <c r="G40" s="21">
        <v>0</v>
      </c>
      <c r="H40" s="21">
        <f t="shared" si="13"/>
        <v>0</v>
      </c>
      <c r="I40" s="6">
        <f t="shared" si="3"/>
        <v>0</v>
      </c>
      <c r="J40" s="8">
        <f t="shared" si="12"/>
        <v>0</v>
      </c>
      <c r="K40" s="2"/>
      <c r="L40" s="2"/>
      <c r="M40" s="2"/>
    </row>
    <row r="41" spans="1:13" ht="13.15" customHeight="1" x14ac:dyDescent="0.2">
      <c r="A41" s="37" t="s">
        <v>69</v>
      </c>
      <c r="B41" s="45" t="s">
        <v>103</v>
      </c>
      <c r="C41" s="8">
        <v>2243478.25</v>
      </c>
      <c r="D41" s="8">
        <v>672183.9</v>
      </c>
      <c r="E41" s="8">
        <f>D41</f>
        <v>672183.9</v>
      </c>
      <c r="F41" s="6">
        <f t="shared" si="1"/>
        <v>29.961685610279485</v>
      </c>
      <c r="G41" s="21">
        <f t="shared" ref="G41:G45" si="15">E41/D41*100</f>
        <v>100</v>
      </c>
      <c r="H41" s="21">
        <f>E41/$E$35*100</f>
        <v>100</v>
      </c>
      <c r="I41" s="6">
        <f t="shared" si="3"/>
        <v>6.4698692124268185</v>
      </c>
      <c r="J41" s="8">
        <f t="shared" si="12"/>
        <v>0</v>
      </c>
      <c r="K41" s="2"/>
      <c r="L41" s="2"/>
      <c r="M41" s="2"/>
    </row>
    <row r="42" spans="1:13" ht="25.9" customHeight="1" x14ac:dyDescent="0.2">
      <c r="A42" s="37" t="s">
        <v>76</v>
      </c>
      <c r="B42" s="45" t="s">
        <v>77</v>
      </c>
      <c r="C42" s="8">
        <v>35000</v>
      </c>
      <c r="D42" s="8">
        <v>0</v>
      </c>
      <c r="E42" s="8">
        <f>D42</f>
        <v>0</v>
      </c>
      <c r="F42" s="6">
        <f t="shared" si="1"/>
        <v>0</v>
      </c>
      <c r="G42" s="21">
        <v>0</v>
      </c>
      <c r="H42" s="21">
        <f>E42/$E$35*100</f>
        <v>0</v>
      </c>
      <c r="I42" s="6">
        <f t="shared" si="3"/>
        <v>0</v>
      </c>
      <c r="J42" s="8">
        <f t="shared" si="12"/>
        <v>0</v>
      </c>
      <c r="K42" s="2"/>
      <c r="L42" s="2"/>
      <c r="M42" s="2"/>
    </row>
    <row r="43" spans="1:13" s="32" customFormat="1" ht="13.15" customHeight="1" x14ac:dyDescent="0.2">
      <c r="A43" s="42" t="s">
        <v>22</v>
      </c>
      <c r="B43" s="43" t="s">
        <v>121</v>
      </c>
      <c r="C43" s="4">
        <f>C44+C45+C46</f>
        <v>594000</v>
      </c>
      <c r="D43" s="4">
        <f t="shared" ref="D43:E43" si="16">D44+D45+D46</f>
        <v>220073.97</v>
      </c>
      <c r="E43" s="4">
        <f t="shared" si="16"/>
        <v>220073.97</v>
      </c>
      <c r="F43" s="10">
        <f t="shared" si="1"/>
        <v>37.049489898989897</v>
      </c>
      <c r="G43" s="20">
        <f t="shared" si="15"/>
        <v>100</v>
      </c>
      <c r="H43" s="20">
        <f>E43/$E$43*100</f>
        <v>100</v>
      </c>
      <c r="I43" s="31">
        <f t="shared" ref="I43:I44" si="17">SUM(E43/E$65*100)</f>
        <v>2.1182444312628479</v>
      </c>
      <c r="J43" s="4">
        <f t="shared" si="12"/>
        <v>0</v>
      </c>
      <c r="K43" s="3">
        <v>2.1</v>
      </c>
      <c r="L43" s="3"/>
      <c r="M43" s="3"/>
    </row>
    <row r="44" spans="1:13" ht="13.15" customHeight="1" x14ac:dyDescent="0.2">
      <c r="A44" s="37" t="s">
        <v>40</v>
      </c>
      <c r="B44" s="38" t="s">
        <v>41</v>
      </c>
      <c r="C44" s="8">
        <v>0</v>
      </c>
      <c r="D44" s="8">
        <v>0</v>
      </c>
      <c r="E44" s="8">
        <f>D44</f>
        <v>0</v>
      </c>
      <c r="F44" s="6">
        <v>0</v>
      </c>
      <c r="G44" s="21">
        <v>0</v>
      </c>
      <c r="H44" s="21">
        <f>E44/$E$43*100</f>
        <v>0</v>
      </c>
      <c r="I44" s="6">
        <f t="shared" si="17"/>
        <v>0</v>
      </c>
      <c r="J44" s="8">
        <f t="shared" si="12"/>
        <v>0</v>
      </c>
      <c r="K44" s="2"/>
      <c r="L44" s="2"/>
      <c r="M44" s="2"/>
    </row>
    <row r="45" spans="1:13" ht="13.15" customHeight="1" x14ac:dyDescent="0.2">
      <c r="A45" s="37" t="s">
        <v>23</v>
      </c>
      <c r="B45" s="38" t="s">
        <v>82</v>
      </c>
      <c r="C45" s="8">
        <v>330000</v>
      </c>
      <c r="D45" s="8">
        <v>220073.97</v>
      </c>
      <c r="E45" s="8">
        <f t="shared" ref="E45:E46" si="18">D45</f>
        <v>220073.97</v>
      </c>
      <c r="F45" s="6">
        <f>E45*100/C45</f>
        <v>66.689081818181819</v>
      </c>
      <c r="G45" s="21">
        <f t="shared" si="15"/>
        <v>100</v>
      </c>
      <c r="H45" s="21">
        <f t="shared" ref="H45" si="19">E45/$E$43*100</f>
        <v>100</v>
      </c>
      <c r="I45" s="6">
        <f t="shared" ref="I45:I64" si="20">SUM(E45/E$65*100)</f>
        <v>2.1182444312628479</v>
      </c>
      <c r="J45" s="8">
        <f t="shared" si="12"/>
        <v>0</v>
      </c>
      <c r="K45" s="2"/>
      <c r="L45" s="2"/>
      <c r="M45" s="2"/>
    </row>
    <row r="46" spans="1:13" ht="13.15" customHeight="1" x14ac:dyDescent="0.2">
      <c r="A46" s="37" t="s">
        <v>42</v>
      </c>
      <c r="B46" s="38" t="s">
        <v>43</v>
      </c>
      <c r="C46" s="8">
        <v>264000</v>
      </c>
      <c r="D46" s="8">
        <v>0</v>
      </c>
      <c r="E46" s="8">
        <f t="shared" si="18"/>
        <v>0</v>
      </c>
      <c r="F46" s="6">
        <f>E46*100/C46</f>
        <v>0</v>
      </c>
      <c r="G46" s="21">
        <v>0</v>
      </c>
      <c r="H46" s="21">
        <f>E46/$E$43*100</f>
        <v>0</v>
      </c>
      <c r="I46" s="6">
        <f t="shared" si="20"/>
        <v>0</v>
      </c>
      <c r="J46" s="8">
        <f t="shared" si="12"/>
        <v>0</v>
      </c>
      <c r="K46" s="2"/>
      <c r="L46" s="2"/>
      <c r="M46" s="2"/>
    </row>
    <row r="47" spans="1:13" s="32" customFormat="1" ht="13.15" customHeight="1" x14ac:dyDescent="0.2">
      <c r="A47" s="42" t="s">
        <v>14</v>
      </c>
      <c r="B47" s="34" t="s">
        <v>3</v>
      </c>
      <c r="C47" s="4">
        <f>C48</f>
        <v>10000</v>
      </c>
      <c r="D47" s="4">
        <f>D48</f>
        <v>0</v>
      </c>
      <c r="E47" s="4">
        <f>E48</f>
        <v>0</v>
      </c>
      <c r="F47" s="10">
        <f>E47*100/C47</f>
        <v>0</v>
      </c>
      <c r="G47" s="20">
        <v>0</v>
      </c>
      <c r="H47" s="20">
        <f>E47/$E$27*100</f>
        <v>0</v>
      </c>
      <c r="I47" s="10">
        <f t="shared" si="20"/>
        <v>0</v>
      </c>
      <c r="J47" s="4">
        <f t="shared" si="12"/>
        <v>0</v>
      </c>
      <c r="K47" s="3"/>
      <c r="L47" s="3"/>
      <c r="M47" s="3"/>
    </row>
    <row r="48" spans="1:13" ht="27.75" customHeight="1" x14ac:dyDescent="0.2">
      <c r="A48" s="37" t="s">
        <v>74</v>
      </c>
      <c r="B48" s="46" t="s">
        <v>75</v>
      </c>
      <c r="C48" s="8">
        <v>10000</v>
      </c>
      <c r="D48" s="8">
        <v>0</v>
      </c>
      <c r="E48" s="8">
        <f>D48</f>
        <v>0</v>
      </c>
      <c r="F48" s="6">
        <f>E48*100/C48</f>
        <v>0</v>
      </c>
      <c r="G48" s="21">
        <v>0</v>
      </c>
      <c r="H48" s="21">
        <f t="shared" ref="H48" si="21">E48/$E$27*100</f>
        <v>0</v>
      </c>
      <c r="I48" s="6">
        <f t="shared" si="20"/>
        <v>0</v>
      </c>
      <c r="J48" s="8">
        <f t="shared" si="12"/>
        <v>0</v>
      </c>
      <c r="K48" s="2"/>
      <c r="L48" s="2"/>
      <c r="M48" s="2"/>
    </row>
    <row r="49" spans="1:13" s="32" customFormat="1" ht="13.15" customHeight="1" x14ac:dyDescent="0.2">
      <c r="A49" s="42" t="s">
        <v>16</v>
      </c>
      <c r="B49" s="47" t="s">
        <v>83</v>
      </c>
      <c r="C49" s="4">
        <f>C50+C55</f>
        <v>4113367.39</v>
      </c>
      <c r="D49" s="4">
        <f>D50+D55</f>
        <v>3010610.77</v>
      </c>
      <c r="E49" s="4">
        <f>E50+E55</f>
        <v>3010610.77</v>
      </c>
      <c r="F49" s="10">
        <f t="shared" si="1"/>
        <v>73.190903815669131</v>
      </c>
      <c r="G49" s="10">
        <f>E49/D49*100</f>
        <v>100</v>
      </c>
      <c r="H49" s="21">
        <f>E49/$E$49*100</f>
        <v>100</v>
      </c>
      <c r="I49" s="67">
        <f>SUM(E49/E$65*100)-0.1</f>
        <v>28.877572850857618</v>
      </c>
      <c r="J49" s="4">
        <f t="shared" si="12"/>
        <v>0</v>
      </c>
      <c r="K49" s="3">
        <v>28.9</v>
      </c>
      <c r="L49" s="3"/>
      <c r="M49" s="3"/>
    </row>
    <row r="50" spans="1:13" ht="13.15" customHeight="1" x14ac:dyDescent="0.2">
      <c r="A50" s="37" t="s">
        <v>27</v>
      </c>
      <c r="B50" s="38" t="s">
        <v>31</v>
      </c>
      <c r="C50" s="8">
        <v>4113367.39</v>
      </c>
      <c r="D50" s="8">
        <v>3010610.77</v>
      </c>
      <c r="E50" s="8">
        <f>D50</f>
        <v>3010610.77</v>
      </c>
      <c r="F50" s="6">
        <f t="shared" si="1"/>
        <v>73.190903815669131</v>
      </c>
      <c r="G50" s="6">
        <f t="shared" si="2"/>
        <v>100</v>
      </c>
      <c r="H50" s="21">
        <f>E50/$E$49*100</f>
        <v>100</v>
      </c>
      <c r="I50" s="6">
        <f t="shared" si="20"/>
        <v>28.977572850857619</v>
      </c>
      <c r="J50" s="8">
        <f t="shared" si="12"/>
        <v>0</v>
      </c>
      <c r="K50" s="2"/>
      <c r="L50" s="2"/>
      <c r="M50" s="2"/>
    </row>
    <row r="51" spans="1:13" ht="13.15" customHeight="1" x14ac:dyDescent="0.2">
      <c r="A51" s="37"/>
      <c r="B51" s="38" t="s">
        <v>37</v>
      </c>
      <c r="C51" s="8">
        <f>C52+C53+C54</f>
        <v>3020800</v>
      </c>
      <c r="D51" s="8">
        <f t="shared" ref="D51:E51" si="22">D52+D53+D54</f>
        <v>2012513.1099999999</v>
      </c>
      <c r="E51" s="8">
        <f t="shared" si="22"/>
        <v>2012513.1099999999</v>
      </c>
      <c r="F51" s="6">
        <f t="shared" si="1"/>
        <v>66.621858779131358</v>
      </c>
      <c r="G51" s="6">
        <f t="shared" si="2"/>
        <v>100</v>
      </c>
      <c r="H51" s="21">
        <f>E51/$E$49*100</f>
        <v>66.847336429345191</v>
      </c>
      <c r="I51" s="6">
        <f t="shared" si="20"/>
        <v>19.370735612671389</v>
      </c>
      <c r="J51" s="8">
        <f t="shared" si="12"/>
        <v>0</v>
      </c>
      <c r="K51" s="2"/>
      <c r="L51" s="2"/>
      <c r="M51" s="2"/>
    </row>
    <row r="52" spans="1:13" ht="13.15" customHeight="1" x14ac:dyDescent="0.2">
      <c r="A52" s="37"/>
      <c r="B52" s="38" t="s">
        <v>38</v>
      </c>
      <c r="C52" s="18">
        <v>2339668.5699999998</v>
      </c>
      <c r="D52" s="18">
        <v>1542488.26</v>
      </c>
      <c r="E52" s="18">
        <f>D52</f>
        <v>1542488.26</v>
      </c>
      <c r="F52" s="21">
        <f t="shared" si="1"/>
        <v>65.927639486134566</v>
      </c>
      <c r="G52" s="21">
        <f t="shared" si="2"/>
        <v>100</v>
      </c>
      <c r="H52" s="21">
        <f t="shared" ref="H52:H55" si="23">E52/$E$49*100</f>
        <v>51.235060851124238</v>
      </c>
      <c r="I52" s="21">
        <f t="shared" si="20"/>
        <v>14.846677083315759</v>
      </c>
      <c r="J52" s="22">
        <f t="shared" si="12"/>
        <v>0</v>
      </c>
      <c r="K52" s="2"/>
      <c r="L52" s="2"/>
      <c r="M52" s="2"/>
    </row>
    <row r="53" spans="1:13" ht="13.15" customHeight="1" x14ac:dyDescent="0.2">
      <c r="A53" s="37"/>
      <c r="B53" s="38" t="s">
        <v>39</v>
      </c>
      <c r="C53" s="18">
        <v>670800</v>
      </c>
      <c r="D53" s="18">
        <v>459693.42</v>
      </c>
      <c r="E53" s="18">
        <f t="shared" ref="E53:E54" si="24">D53</f>
        <v>459693.42</v>
      </c>
      <c r="F53" s="21">
        <f t="shared" si="1"/>
        <v>68.529132379248665</v>
      </c>
      <c r="G53" s="21">
        <f t="shared" si="2"/>
        <v>100</v>
      </c>
      <c r="H53" s="21">
        <f>E53/$E$49*100</f>
        <v>15.26910833445268</v>
      </c>
      <c r="I53" s="21">
        <f t="shared" si="20"/>
        <v>4.4246169912923978</v>
      </c>
      <c r="J53" s="22">
        <f t="shared" si="12"/>
        <v>0</v>
      </c>
      <c r="K53" s="2"/>
      <c r="L53" s="2"/>
      <c r="M53" s="2"/>
    </row>
    <row r="54" spans="1:13" ht="13.15" customHeight="1" x14ac:dyDescent="0.2">
      <c r="A54" s="37"/>
      <c r="B54" s="38" t="s">
        <v>115</v>
      </c>
      <c r="C54" s="18">
        <v>10331.43</v>
      </c>
      <c r="D54" s="18">
        <v>10331.43</v>
      </c>
      <c r="E54" s="18">
        <f t="shared" si="24"/>
        <v>10331.43</v>
      </c>
      <c r="F54" s="21">
        <f t="shared" ref="F54:F57" si="25">E54*100/C54</f>
        <v>100</v>
      </c>
      <c r="G54" s="21">
        <f t="shared" ref="G54:G56" si="26">E54/D54*100</f>
        <v>100</v>
      </c>
      <c r="H54" s="21">
        <f>E54/$E$49*100</f>
        <v>0.34316724376828028</v>
      </c>
      <c r="I54" s="21">
        <f t="shared" si="20"/>
        <v>9.9441538063233581E-2</v>
      </c>
      <c r="J54" s="22">
        <f t="shared" ref="J54" si="27">D54-E54</f>
        <v>0</v>
      </c>
      <c r="K54" s="2"/>
      <c r="L54" s="2"/>
      <c r="M54" s="2"/>
    </row>
    <row r="55" spans="1:13" ht="13.15" customHeight="1" x14ac:dyDescent="0.2">
      <c r="A55" s="37" t="s">
        <v>52</v>
      </c>
      <c r="B55" s="38" t="s">
        <v>46</v>
      </c>
      <c r="C55" s="8">
        <v>0</v>
      </c>
      <c r="D55" s="8">
        <v>0</v>
      </c>
      <c r="E55" s="8">
        <v>0</v>
      </c>
      <c r="F55" s="21">
        <v>0</v>
      </c>
      <c r="G55" s="6">
        <v>0</v>
      </c>
      <c r="H55" s="21">
        <f t="shared" si="23"/>
        <v>0</v>
      </c>
      <c r="I55" s="6">
        <f t="shared" si="20"/>
        <v>0</v>
      </c>
      <c r="J55" s="8">
        <f t="shared" si="12"/>
        <v>0</v>
      </c>
      <c r="K55" s="2"/>
      <c r="L55" s="2"/>
      <c r="M55" s="2"/>
    </row>
    <row r="56" spans="1:13" s="32" customFormat="1" ht="13.15" customHeight="1" x14ac:dyDescent="0.2">
      <c r="A56" s="42" t="s">
        <v>24</v>
      </c>
      <c r="B56" s="43" t="s">
        <v>4</v>
      </c>
      <c r="C56" s="4">
        <f>C57+C58</f>
        <v>182900</v>
      </c>
      <c r="D56" s="4">
        <f t="shared" ref="D56:E56" si="28">D57+D58</f>
        <v>147420</v>
      </c>
      <c r="E56" s="4">
        <f t="shared" si="28"/>
        <v>147420</v>
      </c>
      <c r="F56" s="20">
        <f t="shared" si="25"/>
        <v>80.601421541826141</v>
      </c>
      <c r="G56" s="10">
        <f t="shared" si="26"/>
        <v>100</v>
      </c>
      <c r="H56" s="10">
        <f>E56/$E$56*100</f>
        <v>100</v>
      </c>
      <c r="I56" s="31">
        <f t="shared" si="20"/>
        <v>1.4189392505473002</v>
      </c>
      <c r="J56" s="4">
        <f t="shared" si="12"/>
        <v>0</v>
      </c>
      <c r="K56" s="3">
        <v>1.4</v>
      </c>
      <c r="L56" s="3"/>
      <c r="M56" s="3"/>
    </row>
    <row r="57" spans="1:13" ht="13.15" customHeight="1" x14ac:dyDescent="0.2">
      <c r="A57" s="37" t="s">
        <v>44</v>
      </c>
      <c r="B57" s="38" t="s">
        <v>45</v>
      </c>
      <c r="C57" s="8">
        <v>182900</v>
      </c>
      <c r="D57" s="8">
        <v>147420</v>
      </c>
      <c r="E57" s="8">
        <f>D57</f>
        <v>147420</v>
      </c>
      <c r="F57" s="21">
        <f t="shared" si="25"/>
        <v>80.601421541826141</v>
      </c>
      <c r="G57" s="6">
        <f>E57/D57*100</f>
        <v>100</v>
      </c>
      <c r="H57" s="6">
        <f>E57/$E$56*100</f>
        <v>100</v>
      </c>
      <c r="I57" s="6">
        <f t="shared" si="20"/>
        <v>1.4189392505473002</v>
      </c>
      <c r="J57" s="8">
        <f t="shared" si="12"/>
        <v>0</v>
      </c>
      <c r="K57" s="2"/>
      <c r="L57" s="2"/>
      <c r="M57" s="2"/>
    </row>
    <row r="58" spans="1:13" ht="13.15" customHeight="1" x14ac:dyDescent="0.2">
      <c r="A58" s="37" t="s">
        <v>72</v>
      </c>
      <c r="B58" s="38" t="s">
        <v>73</v>
      </c>
      <c r="C58" s="8">
        <v>0</v>
      </c>
      <c r="D58" s="8">
        <v>0</v>
      </c>
      <c r="E58" s="8">
        <f>D58</f>
        <v>0</v>
      </c>
      <c r="F58" s="6">
        <v>0</v>
      </c>
      <c r="G58" s="6">
        <v>0</v>
      </c>
      <c r="H58" s="6">
        <f>E58/$E$49*100</f>
        <v>0</v>
      </c>
      <c r="I58" s="6">
        <f t="shared" si="20"/>
        <v>0</v>
      </c>
      <c r="J58" s="8">
        <f t="shared" si="12"/>
        <v>0</v>
      </c>
      <c r="K58" s="2"/>
      <c r="L58" s="2"/>
      <c r="M58" s="2"/>
    </row>
    <row r="59" spans="1:13" s="32" customFormat="1" ht="13.15" customHeight="1" x14ac:dyDescent="0.2">
      <c r="A59" s="42" t="s">
        <v>32</v>
      </c>
      <c r="B59" s="34" t="s">
        <v>53</v>
      </c>
      <c r="C59" s="4">
        <f>C60</f>
        <v>230000</v>
      </c>
      <c r="D59" s="4">
        <f>D60</f>
        <v>229700</v>
      </c>
      <c r="E59" s="4">
        <f>E60</f>
        <v>229700</v>
      </c>
      <c r="F59" s="10">
        <f t="shared" si="1"/>
        <v>99.869565217391298</v>
      </c>
      <c r="G59" s="10">
        <v>0</v>
      </c>
      <c r="H59" s="10">
        <f t="shared" ref="H59:H62" si="29">E59/$E$49*100</f>
        <v>7.6296810696654758</v>
      </c>
      <c r="I59" s="31">
        <f t="shared" si="20"/>
        <v>2.2108963902504062</v>
      </c>
      <c r="J59" s="4">
        <f t="shared" si="12"/>
        <v>0</v>
      </c>
      <c r="K59" s="3">
        <v>2.2000000000000002</v>
      </c>
      <c r="L59" s="3"/>
      <c r="M59" s="3"/>
    </row>
    <row r="60" spans="1:13" ht="13.15" customHeight="1" x14ac:dyDescent="0.2">
      <c r="A60" s="37" t="s">
        <v>70</v>
      </c>
      <c r="B60" s="38" t="s">
        <v>54</v>
      </c>
      <c r="C60" s="8">
        <v>230000</v>
      </c>
      <c r="D60" s="8">
        <v>229700</v>
      </c>
      <c r="E60" s="8">
        <f>D60</f>
        <v>229700</v>
      </c>
      <c r="F60" s="6">
        <f t="shared" si="1"/>
        <v>99.869565217391298</v>
      </c>
      <c r="G60" s="6">
        <v>0</v>
      </c>
      <c r="H60" s="6">
        <f t="shared" si="29"/>
        <v>7.6296810696654758</v>
      </c>
      <c r="I60" s="6">
        <f t="shared" si="20"/>
        <v>2.2108963902504062</v>
      </c>
      <c r="J60" s="8">
        <f t="shared" si="12"/>
        <v>0</v>
      </c>
      <c r="K60" s="2"/>
      <c r="L60" s="2"/>
      <c r="M60" s="2"/>
    </row>
    <row r="61" spans="1:13" s="32" customFormat="1" ht="24" x14ac:dyDescent="0.2">
      <c r="A61" s="42" t="s">
        <v>56</v>
      </c>
      <c r="B61" s="48" t="s">
        <v>58</v>
      </c>
      <c r="C61" s="4">
        <f>C62</f>
        <v>2000</v>
      </c>
      <c r="D61" s="4">
        <f>D62</f>
        <v>0</v>
      </c>
      <c r="E61" s="4">
        <f>E62</f>
        <v>0</v>
      </c>
      <c r="F61" s="10">
        <f t="shared" si="1"/>
        <v>0</v>
      </c>
      <c r="G61" s="10">
        <v>0</v>
      </c>
      <c r="H61" s="10">
        <v>0</v>
      </c>
      <c r="I61" s="10">
        <f t="shared" si="20"/>
        <v>0</v>
      </c>
      <c r="J61" s="4">
        <f t="shared" si="12"/>
        <v>0</v>
      </c>
      <c r="K61" s="3"/>
      <c r="L61" s="3"/>
      <c r="M61" s="3"/>
    </row>
    <row r="62" spans="1:13" ht="24" x14ac:dyDescent="0.2">
      <c r="A62" s="37" t="s">
        <v>57</v>
      </c>
      <c r="B62" s="49" t="s">
        <v>84</v>
      </c>
      <c r="C62" s="8">
        <v>2000</v>
      </c>
      <c r="D62" s="8">
        <v>0</v>
      </c>
      <c r="E62" s="8">
        <f>D62</f>
        <v>0</v>
      </c>
      <c r="F62" s="6">
        <f t="shared" si="1"/>
        <v>0</v>
      </c>
      <c r="G62" s="6">
        <v>0</v>
      </c>
      <c r="H62" s="6">
        <f t="shared" si="29"/>
        <v>0</v>
      </c>
      <c r="I62" s="6">
        <f t="shared" si="20"/>
        <v>0</v>
      </c>
      <c r="J62" s="8">
        <f t="shared" si="12"/>
        <v>0</v>
      </c>
      <c r="K62" s="2"/>
      <c r="L62" s="2"/>
      <c r="M62" s="2"/>
    </row>
    <row r="63" spans="1:13" s="32" customFormat="1" ht="36" x14ac:dyDescent="0.2">
      <c r="A63" s="42" t="s">
        <v>55</v>
      </c>
      <c r="B63" s="50" t="s">
        <v>85</v>
      </c>
      <c r="C63" s="4">
        <f>C64</f>
        <v>2361278</v>
      </c>
      <c r="D63" s="4">
        <f>D64</f>
        <v>1609528.19</v>
      </c>
      <c r="E63" s="4">
        <f>E64</f>
        <v>1609528.19</v>
      </c>
      <c r="F63" s="10">
        <f t="shared" si="1"/>
        <v>68.163434800984888</v>
      </c>
      <c r="G63" s="10">
        <f t="shared" ref="G63:G64" si="30">E63/D63*100</f>
        <v>100</v>
      </c>
      <c r="H63" s="10">
        <f>E63/$E$63*100</f>
        <v>100</v>
      </c>
      <c r="I63" s="31">
        <f t="shared" si="20"/>
        <v>15.491946300728209</v>
      </c>
      <c r="J63" s="4">
        <f t="shared" si="12"/>
        <v>0</v>
      </c>
      <c r="K63" s="3">
        <v>15.5</v>
      </c>
      <c r="L63" s="3"/>
      <c r="M63" s="3"/>
    </row>
    <row r="64" spans="1:13" ht="24" x14ac:dyDescent="0.2">
      <c r="A64" s="51">
        <v>1403</v>
      </c>
      <c r="B64" s="49" t="s">
        <v>86</v>
      </c>
      <c r="C64" s="8">
        <v>2361278</v>
      </c>
      <c r="D64" s="8">
        <v>1609528.19</v>
      </c>
      <c r="E64" s="8">
        <f>D64</f>
        <v>1609528.19</v>
      </c>
      <c r="F64" s="6">
        <f t="shared" si="1"/>
        <v>68.163434800984888</v>
      </c>
      <c r="G64" s="6">
        <f t="shared" si="30"/>
        <v>100</v>
      </c>
      <c r="H64" s="6">
        <f>E64/$E$63*100</f>
        <v>100</v>
      </c>
      <c r="I64" s="6">
        <f t="shared" si="20"/>
        <v>15.491946300728209</v>
      </c>
      <c r="J64" s="8">
        <f t="shared" si="12"/>
        <v>0</v>
      </c>
      <c r="K64" s="2"/>
      <c r="L64" s="2"/>
      <c r="M64" s="2"/>
    </row>
    <row r="65" spans="1:13" s="32" customFormat="1" ht="13.15" customHeight="1" x14ac:dyDescent="0.2">
      <c r="A65" s="33"/>
      <c r="B65" s="43" t="s">
        <v>96</v>
      </c>
      <c r="C65" s="4">
        <f>C11+C27+C32+C35+C43+C47+C49+C56+C59+C62+C63</f>
        <v>15237557.09</v>
      </c>
      <c r="D65" s="4">
        <f>D11+D28+D32+D43+D49+D56+D59+D61+D63+D35+D47</f>
        <v>10389451.129999999</v>
      </c>
      <c r="E65" s="4">
        <f>E11+E28+E32+E43+E49+E56+E59+E61+E63+E35+E47</f>
        <v>10389451.129999999</v>
      </c>
      <c r="F65" s="10">
        <f t="shared" si="1"/>
        <v>68.183180995714309</v>
      </c>
      <c r="G65" s="10">
        <f t="shared" si="2"/>
        <v>100</v>
      </c>
      <c r="H65" s="10">
        <v>100</v>
      </c>
      <c r="I65" s="10">
        <v>100</v>
      </c>
      <c r="J65" s="4">
        <f>D65-E65</f>
        <v>0</v>
      </c>
      <c r="K65" s="66">
        <f>K63+K59+K56+K49+K43+K35+K11+K27</f>
        <v>100</v>
      </c>
      <c r="L65" s="3"/>
      <c r="M65" s="3"/>
    </row>
    <row r="66" spans="1:13" s="32" customFormat="1" ht="13.15" customHeight="1" x14ac:dyDescent="0.2">
      <c r="A66" s="33"/>
      <c r="B66" s="34" t="s">
        <v>98</v>
      </c>
      <c r="C66" s="5">
        <f>C67+C68+C69</f>
        <v>7948221.9600000009</v>
      </c>
      <c r="D66" s="5">
        <f t="shared" ref="D66:E66" si="31">D67+D68+D69</f>
        <v>6316030</v>
      </c>
      <c r="E66" s="5">
        <f t="shared" si="31"/>
        <v>6316030</v>
      </c>
      <c r="F66" s="10">
        <f t="shared" si="1"/>
        <v>79.464690741978217</v>
      </c>
      <c r="G66" s="10">
        <f t="shared" si="2"/>
        <v>100</v>
      </c>
      <c r="H66" s="10"/>
      <c r="I66" s="10">
        <f t="shared" ref="I66:I71" si="32">SUM(E66/E$65*100)</f>
        <v>60.792720625656379</v>
      </c>
      <c r="J66" s="4">
        <f>D66-E66</f>
        <v>0</v>
      </c>
    </row>
    <row r="67" spans="1:13" ht="13.15" customHeight="1" x14ac:dyDescent="0.2">
      <c r="A67" s="52"/>
      <c r="B67" s="53" t="s">
        <v>38</v>
      </c>
      <c r="C67" s="14">
        <f>C13+C30+C52+C38</f>
        <v>6161328.2300000004</v>
      </c>
      <c r="D67" s="14">
        <f>D13+D30+D52+D38</f>
        <v>4829981.8499999996</v>
      </c>
      <c r="E67" s="14">
        <f t="shared" ref="E67" si="33">E13+E30+E52+E38</f>
        <v>4829981.8499999996</v>
      </c>
      <c r="F67" s="21">
        <f t="shared" si="1"/>
        <v>78.391893268766808</v>
      </c>
      <c r="G67" s="21">
        <f t="shared" si="2"/>
        <v>100</v>
      </c>
      <c r="H67" s="6"/>
      <c r="I67" s="21">
        <f t="shared" si="32"/>
        <v>46.489287928341213</v>
      </c>
      <c r="J67" s="22">
        <f t="shared" si="12"/>
        <v>0</v>
      </c>
    </row>
    <row r="68" spans="1:13" ht="13.15" customHeight="1" x14ac:dyDescent="0.2">
      <c r="A68" s="52"/>
      <c r="B68" s="53" t="s">
        <v>39</v>
      </c>
      <c r="C68" s="14">
        <f>C14+C31+C53+C39</f>
        <v>1772248.54</v>
      </c>
      <c r="D68" s="14">
        <f>D14+D31+D53+D39</f>
        <v>1471402.96</v>
      </c>
      <c r="E68" s="14">
        <f t="shared" ref="E68" si="34">E14+E31+E53+E39</f>
        <v>1471402.96</v>
      </c>
      <c r="F68" s="21">
        <f t="shared" si="1"/>
        <v>83.024639422188486</v>
      </c>
      <c r="G68" s="21">
        <f t="shared" si="2"/>
        <v>100</v>
      </c>
      <c r="H68" s="6"/>
      <c r="I68" s="21">
        <f t="shared" si="32"/>
        <v>14.162470582793915</v>
      </c>
      <c r="J68" s="22">
        <f t="shared" si="12"/>
        <v>0</v>
      </c>
    </row>
    <row r="69" spans="1:13" ht="13.15" customHeight="1" x14ac:dyDescent="0.2">
      <c r="A69" s="52"/>
      <c r="B69" s="38" t="s">
        <v>115</v>
      </c>
      <c r="C69" s="14">
        <f>C23+C54</f>
        <v>14645.19</v>
      </c>
      <c r="D69" s="14">
        <f t="shared" ref="D69:E69" si="35">D23+D54</f>
        <v>14645.19</v>
      </c>
      <c r="E69" s="14">
        <f t="shared" si="35"/>
        <v>14645.19</v>
      </c>
      <c r="F69" s="21">
        <f t="shared" ref="F69" si="36">E69*100/C69</f>
        <v>100</v>
      </c>
      <c r="G69" s="21">
        <f t="shared" ref="G69" si="37">E69/D69*100</f>
        <v>100</v>
      </c>
      <c r="H69" s="6"/>
      <c r="I69" s="21">
        <f t="shared" si="32"/>
        <v>0.14096211452125096</v>
      </c>
      <c r="J69" s="22">
        <f t="shared" ref="J69" si="38">D69-E69</f>
        <v>0</v>
      </c>
    </row>
    <row r="70" spans="1:13" ht="13.15" customHeight="1" x14ac:dyDescent="0.2">
      <c r="A70" s="52"/>
      <c r="B70" s="53" t="s">
        <v>71</v>
      </c>
      <c r="C70" s="18">
        <v>737988.86</v>
      </c>
      <c r="D70" s="18">
        <v>482889.7</v>
      </c>
      <c r="E70" s="18">
        <f>D70</f>
        <v>482889.7</v>
      </c>
      <c r="F70" s="6">
        <f t="shared" si="1"/>
        <v>65.433196376433102</v>
      </c>
      <c r="G70" s="6">
        <f>E70/D70*100</f>
        <v>100</v>
      </c>
      <c r="H70" s="6"/>
      <c r="I70" s="6">
        <f t="shared" si="32"/>
        <v>4.6478846087030981</v>
      </c>
      <c r="J70" s="8">
        <f t="shared" si="12"/>
        <v>0</v>
      </c>
      <c r="K70" s="1" t="s">
        <v>105</v>
      </c>
    </row>
    <row r="71" spans="1:13" ht="13.15" customHeight="1" x14ac:dyDescent="0.2">
      <c r="A71" s="52"/>
      <c r="B71" s="54" t="s">
        <v>11</v>
      </c>
      <c r="C71" s="18">
        <v>1115249.33</v>
      </c>
      <c r="D71" s="18">
        <v>800499.79</v>
      </c>
      <c r="E71" s="18">
        <f>D71</f>
        <v>800499.79</v>
      </c>
      <c r="F71" s="6">
        <f t="shared" si="1"/>
        <v>71.777652625893083</v>
      </c>
      <c r="G71" s="6">
        <v>0</v>
      </c>
      <c r="H71" s="6"/>
      <c r="I71" s="6">
        <f t="shared" si="32"/>
        <v>7.7049285855777461</v>
      </c>
      <c r="J71" s="55">
        <f t="shared" si="12"/>
        <v>0</v>
      </c>
      <c r="K71" s="1" t="s">
        <v>106</v>
      </c>
    </row>
    <row r="72" spans="1:13" ht="13.15" customHeight="1" x14ac:dyDescent="0.2">
      <c r="A72" s="52"/>
      <c r="B72" s="56" t="s">
        <v>5</v>
      </c>
      <c r="C72" s="8">
        <f>C78-C65</f>
        <v>-795557.08999999985</v>
      </c>
      <c r="D72" s="8">
        <f>D78-D65</f>
        <v>308040.98000000045</v>
      </c>
      <c r="E72" s="8">
        <f>E78-E65</f>
        <v>552862.80000000075</v>
      </c>
      <c r="F72" s="10"/>
      <c r="G72" s="11"/>
      <c r="H72" s="57"/>
      <c r="I72" s="11"/>
      <c r="J72" s="57"/>
    </row>
    <row r="73" spans="1:13" ht="13.15" customHeight="1" x14ac:dyDescent="0.2">
      <c r="A73" s="52"/>
      <c r="B73" s="56" t="s">
        <v>28</v>
      </c>
      <c r="C73" s="8">
        <v>0</v>
      </c>
      <c r="D73" s="8">
        <v>0</v>
      </c>
      <c r="E73" s="8">
        <v>0</v>
      </c>
      <c r="F73" s="10"/>
      <c r="G73" s="12"/>
      <c r="H73" s="57"/>
      <c r="I73" s="11"/>
      <c r="J73" s="57"/>
    </row>
    <row r="74" spans="1:13" ht="13.15" customHeight="1" x14ac:dyDescent="0.2">
      <c r="A74" s="52"/>
      <c r="B74" s="56" t="s">
        <v>12</v>
      </c>
      <c r="C74" s="8">
        <v>81000</v>
      </c>
      <c r="D74" s="8">
        <v>0</v>
      </c>
      <c r="E74" s="8">
        <v>0</v>
      </c>
      <c r="F74" s="13"/>
      <c r="G74" s="11"/>
      <c r="H74" s="57"/>
      <c r="I74" s="11"/>
      <c r="J74" s="57"/>
      <c r="K74" s="1" t="s">
        <v>107</v>
      </c>
    </row>
    <row r="75" spans="1:13" ht="13.15" customHeight="1" x14ac:dyDescent="0.2">
      <c r="A75" s="52"/>
      <c r="B75" s="56" t="s">
        <v>10</v>
      </c>
      <c r="C75" s="8">
        <f>C76+C77</f>
        <v>714557.08999999985</v>
      </c>
      <c r="D75" s="8">
        <f>SUM(D76+D77)</f>
        <v>-308040.98000000045</v>
      </c>
      <c r="E75" s="8">
        <f>E76+E77</f>
        <v>-552862.80000000075</v>
      </c>
      <c r="F75" s="13"/>
      <c r="G75" s="11"/>
      <c r="H75" s="57"/>
      <c r="I75" s="11"/>
      <c r="J75" s="57"/>
    </row>
    <row r="76" spans="1:13" ht="13.15" customHeight="1" x14ac:dyDescent="0.2">
      <c r="A76" s="52"/>
      <c r="B76" s="53" t="s">
        <v>87</v>
      </c>
      <c r="C76" s="8">
        <f>-C78-C74</f>
        <v>-14523000</v>
      </c>
      <c r="D76" s="8">
        <f>-D78-D74</f>
        <v>-10697492.109999999</v>
      </c>
      <c r="E76" s="8">
        <v>-10990644.09</v>
      </c>
      <c r="F76" s="13"/>
      <c r="G76" s="11"/>
      <c r="H76" s="57"/>
      <c r="I76" s="11"/>
      <c r="J76" s="57"/>
      <c r="M76" s="1" t="s">
        <v>108</v>
      </c>
    </row>
    <row r="77" spans="1:13" ht="13.15" customHeight="1" x14ac:dyDescent="0.2">
      <c r="A77" s="52"/>
      <c r="B77" s="53" t="s">
        <v>88</v>
      </c>
      <c r="C77" s="8">
        <f>C65+C73</f>
        <v>15237557.09</v>
      </c>
      <c r="D77" s="8">
        <f>D65+D73</f>
        <v>10389451.129999999</v>
      </c>
      <c r="E77" s="8">
        <v>10437781.289999999</v>
      </c>
      <c r="F77" s="13"/>
      <c r="G77" s="11"/>
      <c r="H77" s="57"/>
      <c r="I77" s="11"/>
      <c r="J77" s="57"/>
      <c r="M77" s="1" t="s">
        <v>109</v>
      </c>
    </row>
    <row r="78" spans="1:13" ht="13.15" customHeight="1" x14ac:dyDescent="0.2">
      <c r="A78" s="58"/>
      <c r="B78" s="59" t="s">
        <v>97</v>
      </c>
      <c r="C78" s="68">
        <v>14442000</v>
      </c>
      <c r="D78" s="68">
        <v>10697492.109999999</v>
      </c>
      <c r="E78" s="68">
        <v>10942313.93</v>
      </c>
      <c r="F78" s="13"/>
      <c r="G78" s="11"/>
      <c r="H78" s="57"/>
      <c r="I78" s="10"/>
      <c r="J78" s="57"/>
      <c r="K78" s="60" t="s">
        <v>110</v>
      </c>
      <c r="L78" s="1" t="s">
        <v>116</v>
      </c>
      <c r="M78" s="60" t="s">
        <v>111</v>
      </c>
    </row>
    <row r="79" spans="1:13" ht="13.15" customHeight="1" x14ac:dyDescent="0.2">
      <c r="A79" s="61"/>
      <c r="B79" s="56" t="s">
        <v>33</v>
      </c>
      <c r="C79" s="8">
        <v>11066900</v>
      </c>
      <c r="D79" s="8">
        <v>8019500</v>
      </c>
      <c r="E79" s="8">
        <f>D79</f>
        <v>8019500</v>
      </c>
      <c r="F79" s="13"/>
      <c r="G79" s="11"/>
      <c r="H79" s="57"/>
      <c r="I79" s="10"/>
      <c r="J79" s="57"/>
      <c r="K79" s="1" t="s">
        <v>112</v>
      </c>
      <c r="L79" s="1" t="s">
        <v>113</v>
      </c>
      <c r="M79" s="1" t="s">
        <v>113</v>
      </c>
    </row>
    <row r="80" spans="1:13" ht="13.15" customHeight="1" x14ac:dyDescent="0.2">
      <c r="A80" s="61"/>
      <c r="B80" s="56" t="s">
        <v>34</v>
      </c>
      <c r="C80" s="8">
        <f>C78-C79</f>
        <v>3375100</v>
      </c>
      <c r="D80" s="8">
        <f>D78-D79</f>
        <v>2677992.1099999994</v>
      </c>
      <c r="E80" s="8">
        <f>E78-E79</f>
        <v>2922813.9299999997</v>
      </c>
      <c r="F80" s="13"/>
      <c r="G80" s="11"/>
      <c r="H80" s="57"/>
      <c r="I80" s="10"/>
      <c r="J80" s="57"/>
    </row>
    <row r="81" spans="1:10" ht="13.15" customHeight="1" x14ac:dyDescent="0.2">
      <c r="A81" s="52"/>
      <c r="B81" s="62" t="s">
        <v>89</v>
      </c>
      <c r="C81" s="16"/>
      <c r="D81" s="17"/>
      <c r="E81" s="19">
        <v>71.400000000000006</v>
      </c>
      <c r="F81" s="10"/>
      <c r="G81" s="11"/>
      <c r="H81" s="57"/>
      <c r="I81" s="11"/>
      <c r="J81" s="57"/>
    </row>
    <row r="82" spans="1:10" ht="13.15" customHeight="1" x14ac:dyDescent="0.2">
      <c r="B82" s="2"/>
      <c r="F82" s="3"/>
      <c r="G82" s="2"/>
    </row>
    <row r="83" spans="1:10" x14ac:dyDescent="0.2">
      <c r="B83" s="2"/>
      <c r="G83" s="2"/>
    </row>
    <row r="84" spans="1:10" x14ac:dyDescent="0.2">
      <c r="B84" s="2"/>
      <c r="G84" s="2"/>
    </row>
  </sheetData>
  <mergeCells count="12">
    <mergeCell ref="A5:J5"/>
    <mergeCell ref="A6:J6"/>
    <mergeCell ref="A7:J7"/>
    <mergeCell ref="A9:A10"/>
    <mergeCell ref="B9:B10"/>
    <mergeCell ref="C9:C10"/>
    <mergeCell ref="D9:D10"/>
    <mergeCell ref="E9:E10"/>
    <mergeCell ref="F9:G9"/>
    <mergeCell ref="H9:H10"/>
    <mergeCell ref="I9:I10"/>
    <mergeCell ref="J9:J10"/>
  </mergeCells>
  <pageMargins left="0.78740157480314965" right="0.19685039370078741" top="0.19685039370078741" bottom="0.19685039370078741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2024-12-03T07:56:25Z</cp:lastPrinted>
  <dcterms:created xsi:type="dcterms:W3CDTF">2000-08-14T07:55:15Z</dcterms:created>
  <dcterms:modified xsi:type="dcterms:W3CDTF">2024-12-03T07:56:52Z</dcterms:modified>
</cp:coreProperties>
</file>